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4325" windowHeight="9150" activeTab="9"/>
  </bookViews>
  <sheets>
    <sheet name="1." sheetId="12" r:id="rId1"/>
    <sheet name="2." sheetId="9" r:id="rId2"/>
    <sheet name="3." sheetId="4" r:id="rId3"/>
    <sheet name="4." sheetId="6" r:id="rId4"/>
    <sheet name="5." sheetId="5" r:id="rId5"/>
    <sheet name="6" sheetId="14" r:id="rId6"/>
    <sheet name="7" sheetId="11" r:id="rId7"/>
    <sheet name="8" sheetId="8" r:id="rId8"/>
    <sheet name="9" sheetId="10" r:id="rId9"/>
    <sheet name="10" sheetId="7" r:id="rId10"/>
    <sheet name="итого" sheetId="15" state="hidden" r:id="rId11"/>
  </sheets>
  <definedNames>
    <definedName name="Группа">#REF!</definedName>
    <definedName name="Дата_Печати">#REF!</definedName>
    <definedName name="Дата_Сост">#REF!</definedName>
    <definedName name="С3">#REF!</definedName>
    <definedName name="Физ_Норма">#REF!</definedName>
  </definedNames>
  <calcPr calcId="125725"/>
</workbook>
</file>

<file path=xl/calcChain.xml><?xml version="1.0" encoding="utf-8"?>
<calcChain xmlns="http://schemas.openxmlformats.org/spreadsheetml/2006/main">
  <c r="D22" i="7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C26"/>
  <c r="C20" i="10"/>
  <c r="B20"/>
  <c r="C22" i="8"/>
  <c r="B22"/>
  <c r="C27" i="14"/>
  <c r="B27"/>
  <c r="B27" i="4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F28"/>
  <c r="AG27"/>
  <c r="AH27"/>
  <c r="AI27"/>
  <c r="C22" i="9"/>
  <c r="C16" i="12"/>
  <c r="B16"/>
  <c r="C16" i="7"/>
  <c r="B16"/>
  <c r="C15" i="10"/>
  <c r="B15"/>
  <c r="B16" i="8"/>
  <c r="C16"/>
  <c r="C15" i="11"/>
  <c r="B15"/>
  <c r="C16" i="14"/>
  <c r="B16"/>
  <c r="B22"/>
  <c r="C23" i="5"/>
  <c r="C28"/>
  <c r="B23"/>
  <c r="B28"/>
  <c r="D27" i="14"/>
  <c r="E27"/>
  <c r="F27"/>
  <c r="G27"/>
  <c r="H27"/>
  <c r="I27"/>
  <c r="J28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C20" i="11"/>
  <c r="B20"/>
  <c r="B35" i="5"/>
  <c r="C32"/>
  <c r="C35"/>
  <c r="C27" i="7"/>
  <c r="B27"/>
  <c r="B22"/>
  <c r="C13"/>
  <c r="B13"/>
  <c r="B12" i="10"/>
  <c r="C12"/>
  <c r="C27" i="8"/>
  <c r="B27"/>
  <c r="B13"/>
  <c r="C13"/>
  <c r="C26" i="11"/>
  <c r="B26"/>
  <c r="C12"/>
  <c r="B12"/>
  <c r="B13" i="14"/>
  <c r="C13"/>
  <c r="C12" i="6"/>
  <c r="B12"/>
  <c r="C20" i="12"/>
  <c r="B20"/>
  <c r="C11"/>
  <c r="B11"/>
  <c r="C22" i="4"/>
  <c r="B22"/>
  <c r="B20" i="5"/>
  <c r="C20"/>
  <c r="C26" i="6"/>
  <c r="B26"/>
  <c r="C21"/>
  <c r="B21"/>
  <c r="B13" i="4"/>
  <c r="C13"/>
  <c r="C23" i="12"/>
  <c r="C18" i="6"/>
  <c r="D21"/>
  <c r="E21"/>
  <c r="F21"/>
  <c r="G21"/>
  <c r="G27"/>
  <c r="H21"/>
  <c r="I21"/>
  <c r="J21"/>
  <c r="J27"/>
  <c r="K21"/>
  <c r="L21"/>
  <c r="M21"/>
  <c r="N21"/>
  <c r="N27"/>
  <c r="O21"/>
  <c r="P21"/>
  <c r="Q21"/>
  <c r="R21"/>
  <c r="R27"/>
  <c r="S21"/>
  <c r="T21"/>
  <c r="T27"/>
  <c r="U21"/>
  <c r="V21"/>
  <c r="W21"/>
  <c r="X21"/>
  <c r="X27"/>
  <c r="Y21"/>
  <c r="Z21"/>
  <c r="Z27"/>
  <c r="AA21"/>
  <c r="AB21"/>
  <c r="AC21"/>
  <c r="AD21"/>
  <c r="AE21"/>
  <c r="AF21"/>
  <c r="AG21"/>
  <c r="AH21"/>
  <c r="AI21"/>
  <c r="D26"/>
  <c r="E26"/>
  <c r="F26"/>
  <c r="G26"/>
  <c r="H26"/>
  <c r="I26"/>
  <c r="J26"/>
  <c r="K26"/>
  <c r="L26"/>
  <c r="M26"/>
  <c r="N26"/>
  <c r="O26"/>
  <c r="P26"/>
  <c r="Q26"/>
  <c r="Q27"/>
  <c r="R26"/>
  <c r="S26"/>
  <c r="S27"/>
  <c r="T26"/>
  <c r="U26"/>
  <c r="U27"/>
  <c r="V26"/>
  <c r="W26"/>
  <c r="X26"/>
  <c r="Y26"/>
  <c r="Z26"/>
  <c r="AA26"/>
  <c r="AB26"/>
  <c r="AC26"/>
  <c r="AD26"/>
  <c r="AE26"/>
  <c r="AF26"/>
  <c r="AG26"/>
  <c r="AH26"/>
  <c r="AI26"/>
  <c r="D27"/>
  <c r="E27"/>
  <c r="F27"/>
  <c r="H27"/>
  <c r="P27"/>
  <c r="V27"/>
  <c r="W27"/>
  <c r="Y27"/>
  <c r="AB27"/>
  <c r="AF27"/>
  <c r="AG27"/>
  <c r="C19" i="4"/>
  <c r="C25" i="5"/>
  <c r="B26" i="9"/>
  <c r="C26"/>
  <c r="B13"/>
  <c r="C13"/>
  <c r="C24" i="12"/>
  <c r="B24"/>
  <c r="C19" i="7"/>
  <c r="C22"/>
  <c r="C17" i="10"/>
  <c r="C19" i="8"/>
  <c r="C17" i="11"/>
  <c r="C19" i="14"/>
  <c r="C19" i="9"/>
  <c r="D13" i="7"/>
  <c r="E13"/>
  <c r="F13"/>
  <c r="F28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Y28"/>
  <c r="AC28"/>
  <c r="D27"/>
  <c r="D28"/>
  <c r="E27"/>
  <c r="E28"/>
  <c r="F27"/>
  <c r="G27"/>
  <c r="G28"/>
  <c r="H27"/>
  <c r="H28"/>
  <c r="I27"/>
  <c r="I28"/>
  <c r="J27"/>
  <c r="J28"/>
  <c r="K27"/>
  <c r="K28"/>
  <c r="L27"/>
  <c r="M27"/>
  <c r="N27"/>
  <c r="N28"/>
  <c r="O27"/>
  <c r="O28"/>
  <c r="P27"/>
  <c r="Q27"/>
  <c r="Q28"/>
  <c r="R27"/>
  <c r="R28"/>
  <c r="S27"/>
  <c r="S28"/>
  <c r="T27"/>
  <c r="T28"/>
  <c r="U27"/>
  <c r="U28"/>
  <c r="V27"/>
  <c r="V28"/>
  <c r="W27"/>
  <c r="W28"/>
  <c r="X27"/>
  <c r="X28"/>
  <c r="Y27"/>
  <c r="Z27"/>
  <c r="Z28"/>
  <c r="AA27"/>
  <c r="AB27"/>
  <c r="AB28"/>
  <c r="AC27"/>
  <c r="AD27"/>
  <c r="AE27"/>
  <c r="AF27"/>
  <c r="AF28"/>
  <c r="AG27"/>
  <c r="AG28"/>
  <c r="AH27"/>
  <c r="AI27"/>
  <c r="AG6" i="15"/>
  <c r="D12" i="10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X4" i="15"/>
  <c r="AA12" i="10"/>
  <c r="AB12"/>
  <c r="AC12"/>
  <c r="AD12"/>
  <c r="AE12"/>
  <c r="AF12"/>
  <c r="AG12"/>
  <c r="AH12"/>
  <c r="AI12"/>
  <c r="D20"/>
  <c r="E20"/>
  <c r="E27"/>
  <c r="F20"/>
  <c r="F27"/>
  <c r="G20"/>
  <c r="G27"/>
  <c r="H20"/>
  <c r="I20"/>
  <c r="I27"/>
  <c r="J20"/>
  <c r="K20"/>
  <c r="L20"/>
  <c r="M20"/>
  <c r="N20"/>
  <c r="O20"/>
  <c r="P20"/>
  <c r="Q20"/>
  <c r="R20"/>
  <c r="S20"/>
  <c r="T20"/>
  <c r="U20"/>
  <c r="U27"/>
  <c r="V20"/>
  <c r="W20"/>
  <c r="X20"/>
  <c r="Y20"/>
  <c r="Y27"/>
  <c r="Z20"/>
  <c r="AA20"/>
  <c r="AB20"/>
  <c r="AC20"/>
  <c r="AC27"/>
  <c r="AD20"/>
  <c r="AE20"/>
  <c r="AF20"/>
  <c r="AG20"/>
  <c r="AG27"/>
  <c r="AH20"/>
  <c r="AI20"/>
  <c r="B26"/>
  <c r="C23"/>
  <c r="C26"/>
  <c r="C24"/>
  <c r="D26"/>
  <c r="D27"/>
  <c r="E26"/>
  <c r="F26"/>
  <c r="G26"/>
  <c r="H26"/>
  <c r="I26"/>
  <c r="J26"/>
  <c r="K26"/>
  <c r="L26"/>
  <c r="M26"/>
  <c r="N26"/>
  <c r="O26"/>
  <c r="P26"/>
  <c r="P27"/>
  <c r="Q26"/>
  <c r="R26"/>
  <c r="S26"/>
  <c r="T26"/>
  <c r="U26"/>
  <c r="V26"/>
  <c r="W26"/>
  <c r="X26"/>
  <c r="Y26"/>
  <c r="Z26"/>
  <c r="AA26"/>
  <c r="AA27"/>
  <c r="AB26"/>
  <c r="AC26"/>
  <c r="AD26"/>
  <c r="AE26"/>
  <c r="AF26"/>
  <c r="AG26"/>
  <c r="AH26"/>
  <c r="AI26"/>
  <c r="D13" i="8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D22"/>
  <c r="D28"/>
  <c r="E22"/>
  <c r="E28"/>
  <c r="F22"/>
  <c r="F28"/>
  <c r="G22"/>
  <c r="G28"/>
  <c r="H22"/>
  <c r="H28"/>
  <c r="I22"/>
  <c r="I28"/>
  <c r="J22"/>
  <c r="J28"/>
  <c r="K22"/>
  <c r="K28"/>
  <c r="L22"/>
  <c r="M22"/>
  <c r="N22"/>
  <c r="O22"/>
  <c r="O28"/>
  <c r="P22"/>
  <c r="Q22"/>
  <c r="Q28"/>
  <c r="R22"/>
  <c r="R28"/>
  <c r="S22"/>
  <c r="S28"/>
  <c r="T22"/>
  <c r="U22"/>
  <c r="U28"/>
  <c r="V22"/>
  <c r="W22"/>
  <c r="X22"/>
  <c r="X28"/>
  <c r="Y22"/>
  <c r="Z22"/>
  <c r="AA22"/>
  <c r="AA28"/>
  <c r="AB22"/>
  <c r="AB28"/>
  <c r="AC22"/>
  <c r="AC28"/>
  <c r="AD22"/>
  <c r="AE22"/>
  <c r="AF22"/>
  <c r="AG22"/>
  <c r="AG28"/>
  <c r="AH22"/>
  <c r="AI22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Y28"/>
  <c r="Z27"/>
  <c r="AA27"/>
  <c r="AB27"/>
  <c r="AC27"/>
  <c r="AD27"/>
  <c r="AE27"/>
  <c r="AF27"/>
  <c r="AF28"/>
  <c r="AG27"/>
  <c r="AH27"/>
  <c r="AI27"/>
  <c r="V28"/>
  <c r="W28"/>
  <c r="D12" i="1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D20"/>
  <c r="E20"/>
  <c r="E27"/>
  <c r="F20"/>
  <c r="G20"/>
  <c r="G27"/>
  <c r="I20"/>
  <c r="J20"/>
  <c r="K20"/>
  <c r="L20"/>
  <c r="M20"/>
  <c r="N20"/>
  <c r="N27"/>
  <c r="O20"/>
  <c r="P20"/>
  <c r="Q20"/>
  <c r="R20"/>
  <c r="S20"/>
  <c r="T20"/>
  <c r="U20"/>
  <c r="V20"/>
  <c r="W20"/>
  <c r="X20"/>
  <c r="Y20"/>
  <c r="Z20"/>
  <c r="AA20"/>
  <c r="AB20"/>
  <c r="AC20"/>
  <c r="AD20"/>
  <c r="AE20"/>
  <c r="AC5" i="15"/>
  <c r="AF20" i="11"/>
  <c r="AG20"/>
  <c r="AH20"/>
  <c r="AI20"/>
  <c r="D26"/>
  <c r="E26"/>
  <c r="F26"/>
  <c r="G26"/>
  <c r="H26"/>
  <c r="H27"/>
  <c r="I26"/>
  <c r="I27"/>
  <c r="J26"/>
  <c r="K26"/>
  <c r="K27"/>
  <c r="L26"/>
  <c r="M26"/>
  <c r="N26"/>
  <c r="O26"/>
  <c r="P26"/>
  <c r="P27"/>
  <c r="Q26"/>
  <c r="Q27"/>
  <c r="R26"/>
  <c r="R27"/>
  <c r="S26"/>
  <c r="S27"/>
  <c r="T26"/>
  <c r="U26"/>
  <c r="V26"/>
  <c r="V27"/>
  <c r="W26"/>
  <c r="W27"/>
  <c r="X26"/>
  <c r="X27"/>
  <c r="Y26"/>
  <c r="Z26"/>
  <c r="Z27"/>
  <c r="AA26"/>
  <c r="AB26"/>
  <c r="AB27"/>
  <c r="AC26"/>
  <c r="AC27"/>
  <c r="AD26"/>
  <c r="AE26"/>
  <c r="AF26"/>
  <c r="AF27"/>
  <c r="AG26"/>
  <c r="AH26"/>
  <c r="AI26"/>
  <c r="D27"/>
  <c r="D13" i="14"/>
  <c r="E13"/>
  <c r="F13"/>
  <c r="G13"/>
  <c r="H13"/>
  <c r="F4" i="15"/>
  <c r="I13" i="14"/>
  <c r="J13"/>
  <c r="H4" i="15"/>
  <c r="K13" i="14"/>
  <c r="L13"/>
  <c r="M13"/>
  <c r="N13"/>
  <c r="O13"/>
  <c r="P13"/>
  <c r="P4" i="15"/>
  <c r="Q13" i="14"/>
  <c r="R13"/>
  <c r="S13"/>
  <c r="T13"/>
  <c r="U13"/>
  <c r="V13"/>
  <c r="V4" i="15"/>
  <c r="W13" i="14"/>
  <c r="X13"/>
  <c r="Y13"/>
  <c r="Z13"/>
  <c r="AA13"/>
  <c r="AB13"/>
  <c r="AC13"/>
  <c r="AD13"/>
  <c r="AE13"/>
  <c r="AE4" i="15"/>
  <c r="AF13" i="14"/>
  <c r="AG13"/>
  <c r="AG17"/>
  <c r="AG22"/>
  <c r="C22"/>
  <c r="D22"/>
  <c r="E22"/>
  <c r="F22"/>
  <c r="G22"/>
  <c r="H22"/>
  <c r="I22"/>
  <c r="J22"/>
  <c r="K22"/>
  <c r="K28"/>
  <c r="L22"/>
  <c r="M22"/>
  <c r="M28"/>
  <c r="N22"/>
  <c r="N28"/>
  <c r="O22"/>
  <c r="O5" i="15"/>
  <c r="P22" i="14"/>
  <c r="Q22"/>
  <c r="Q28"/>
  <c r="R22"/>
  <c r="R28"/>
  <c r="S22"/>
  <c r="S28"/>
  <c r="T22"/>
  <c r="T28"/>
  <c r="U22"/>
  <c r="U28"/>
  <c r="V22"/>
  <c r="V28"/>
  <c r="W22"/>
  <c r="W28"/>
  <c r="X22"/>
  <c r="X28"/>
  <c r="Y22"/>
  <c r="Y28"/>
  <c r="Z22"/>
  <c r="Z28"/>
  <c r="AA22"/>
  <c r="AA28"/>
  <c r="AB22"/>
  <c r="AC22"/>
  <c r="AD22"/>
  <c r="AD28"/>
  <c r="AE22"/>
  <c r="AE28"/>
  <c r="AF22"/>
  <c r="D20" i="5"/>
  <c r="B4" i="15"/>
  <c r="E20" i="5"/>
  <c r="C4" i="15"/>
  <c r="F20" i="5"/>
  <c r="D4" i="15"/>
  <c r="G20" i="5"/>
  <c r="E4" i="15"/>
  <c r="I20" i="5"/>
  <c r="J20"/>
  <c r="K20"/>
  <c r="L20"/>
  <c r="M20"/>
  <c r="N20"/>
  <c r="L4" i="15"/>
  <c r="O20" i="5"/>
  <c r="M4" i="15"/>
  <c r="P20" i="5"/>
  <c r="Q20"/>
  <c r="R20"/>
  <c r="S20"/>
  <c r="Q4" i="15"/>
  <c r="T20" i="5"/>
  <c r="R4" i="15"/>
  <c r="U20" i="5"/>
  <c r="V20"/>
  <c r="T4" i="15"/>
  <c r="W20" i="5"/>
  <c r="U4" i="15"/>
  <c r="Y20" i="5"/>
  <c r="AA20"/>
  <c r="Y4" i="15"/>
  <c r="AB20" i="5"/>
  <c r="Z4" i="15"/>
  <c r="AC20" i="5"/>
  <c r="AA4" i="15"/>
  <c r="AD20" i="5"/>
  <c r="AE20"/>
  <c r="AF20"/>
  <c r="AD4" i="15"/>
  <c r="AG20" i="5"/>
  <c r="AH20"/>
  <c r="AI20"/>
  <c r="D28"/>
  <c r="E28"/>
  <c r="F28"/>
  <c r="G28"/>
  <c r="H28"/>
  <c r="I28"/>
  <c r="J28"/>
  <c r="K28"/>
  <c r="L28"/>
  <c r="M28"/>
  <c r="N28"/>
  <c r="N36"/>
  <c r="O28"/>
  <c r="P28"/>
  <c r="Q28"/>
  <c r="R28"/>
  <c r="S28"/>
  <c r="T28"/>
  <c r="U28"/>
  <c r="V28"/>
  <c r="W28"/>
  <c r="X28"/>
  <c r="Y28"/>
  <c r="Z28"/>
  <c r="X5" i="15"/>
  <c r="AA28" i="5"/>
  <c r="AB28"/>
  <c r="AC28"/>
  <c r="AD28"/>
  <c r="AE28"/>
  <c r="AF28"/>
  <c r="AG28"/>
  <c r="AH28"/>
  <c r="AI28"/>
  <c r="C34"/>
  <c r="D35"/>
  <c r="E35"/>
  <c r="F35"/>
  <c r="D6" i="15"/>
  <c r="G35" i="5"/>
  <c r="G36"/>
  <c r="H35"/>
  <c r="I35"/>
  <c r="J35"/>
  <c r="K35"/>
  <c r="I6" i="15"/>
  <c r="L35" i="5"/>
  <c r="M35"/>
  <c r="N35"/>
  <c r="O35"/>
  <c r="P35"/>
  <c r="Q35"/>
  <c r="R35"/>
  <c r="P6" i="15"/>
  <c r="S35" i="5"/>
  <c r="S36"/>
  <c r="T35"/>
  <c r="R6" i="15"/>
  <c r="U35" i="5"/>
  <c r="V35"/>
  <c r="W35"/>
  <c r="W36"/>
  <c r="X35"/>
  <c r="Y35"/>
  <c r="Y36"/>
  <c r="Z35"/>
  <c r="X6" i="15"/>
  <c r="AA35" i="5"/>
  <c r="AB35"/>
  <c r="AC35"/>
  <c r="AD35"/>
  <c r="AE35"/>
  <c r="AC6" i="15"/>
  <c r="AF35" i="5"/>
  <c r="AG35"/>
  <c r="AG36"/>
  <c r="AH35"/>
  <c r="AI35"/>
  <c r="D12" i="6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B15"/>
  <c r="C15"/>
  <c r="D13" i="4"/>
  <c r="E13"/>
  <c r="F13"/>
  <c r="G13"/>
  <c r="H13"/>
  <c r="I13"/>
  <c r="J13"/>
  <c r="K13"/>
  <c r="L13"/>
  <c r="M13"/>
  <c r="N13"/>
  <c r="O13"/>
  <c r="P13"/>
  <c r="Q13"/>
  <c r="S13"/>
  <c r="T13"/>
  <c r="U13"/>
  <c r="V13"/>
  <c r="W13"/>
  <c r="X13"/>
  <c r="Y13"/>
  <c r="Z13"/>
  <c r="AA13"/>
  <c r="AB13"/>
  <c r="AC13"/>
  <c r="AD13"/>
  <c r="AE13"/>
  <c r="AF13"/>
  <c r="AG13"/>
  <c r="AH13"/>
  <c r="AI13"/>
  <c r="B18"/>
  <c r="C18"/>
  <c r="P22"/>
  <c r="Q22"/>
  <c r="R22"/>
  <c r="S22"/>
  <c r="T22"/>
  <c r="U22"/>
  <c r="V22"/>
  <c r="W22"/>
  <c r="Z22"/>
  <c r="AA22"/>
  <c r="AB22"/>
  <c r="AC22"/>
  <c r="AD22"/>
  <c r="AE22"/>
  <c r="AF22"/>
  <c r="AG22"/>
  <c r="AH22"/>
  <c r="AI22"/>
  <c r="T28"/>
  <c r="U28"/>
  <c r="V28"/>
  <c r="W28"/>
  <c r="AA28"/>
  <c r="AB28"/>
  <c r="AI28"/>
  <c r="AE28"/>
  <c r="D13" i="9"/>
  <c r="E13"/>
  <c r="F13"/>
  <c r="G13"/>
  <c r="H13"/>
  <c r="I13"/>
  <c r="G4" i="15"/>
  <c r="J13" i="9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B4" i="15"/>
  <c r="AE13" i="9"/>
  <c r="AF13"/>
  <c r="AG13"/>
  <c r="AH13"/>
  <c r="AI13"/>
  <c r="C15"/>
  <c r="B16"/>
  <c r="B22"/>
  <c r="C16"/>
  <c r="D22"/>
  <c r="D27"/>
  <c r="E22"/>
  <c r="F22"/>
  <c r="F27"/>
  <c r="G22"/>
  <c r="H22"/>
  <c r="H27"/>
  <c r="I22"/>
  <c r="J22"/>
  <c r="J27"/>
  <c r="K22"/>
  <c r="K27"/>
  <c r="L22"/>
  <c r="M22"/>
  <c r="N22"/>
  <c r="N27"/>
  <c r="O22"/>
  <c r="P22"/>
  <c r="Q22"/>
  <c r="R22"/>
  <c r="S22"/>
  <c r="S27"/>
  <c r="T22"/>
  <c r="U22"/>
  <c r="V22"/>
  <c r="V27"/>
  <c r="W22"/>
  <c r="X22"/>
  <c r="X27"/>
  <c r="Y22"/>
  <c r="Y27"/>
  <c r="Z22"/>
  <c r="Z27"/>
  <c r="AA22"/>
  <c r="AA27"/>
  <c r="AB22"/>
  <c r="AC22"/>
  <c r="AD22"/>
  <c r="AE22"/>
  <c r="AF22"/>
  <c r="AF27"/>
  <c r="AG22"/>
  <c r="AH22"/>
  <c r="AI22"/>
  <c r="D26"/>
  <c r="E26"/>
  <c r="F26"/>
  <c r="G26"/>
  <c r="H26"/>
  <c r="I26"/>
  <c r="J26"/>
  <c r="K26"/>
  <c r="L26"/>
  <c r="M26"/>
  <c r="N26"/>
  <c r="O26"/>
  <c r="P26"/>
  <c r="P27"/>
  <c r="Q26"/>
  <c r="Q27"/>
  <c r="R26"/>
  <c r="R27"/>
  <c r="S26"/>
  <c r="T26"/>
  <c r="U26"/>
  <c r="V26"/>
  <c r="W26"/>
  <c r="X26"/>
  <c r="Y26"/>
  <c r="Z26"/>
  <c r="AA26"/>
  <c r="AB26"/>
  <c r="AC26"/>
  <c r="AD26"/>
  <c r="AE26"/>
  <c r="AF26"/>
  <c r="AG26"/>
  <c r="AH26"/>
  <c r="AI26"/>
  <c r="D11" i="12"/>
  <c r="E11"/>
  <c r="F11"/>
  <c r="G11"/>
  <c r="H11"/>
  <c r="I11"/>
  <c r="J11"/>
  <c r="K11"/>
  <c r="L11"/>
  <c r="M11"/>
  <c r="N11"/>
  <c r="O11"/>
  <c r="P11"/>
  <c r="N4" i="15"/>
  <c r="Q11" i="12"/>
  <c r="O4" i="15"/>
  <c r="R11" i="12"/>
  <c r="S11"/>
  <c r="T11"/>
  <c r="U11"/>
  <c r="V11"/>
  <c r="W11"/>
  <c r="X11"/>
  <c r="Y11"/>
  <c r="Z11"/>
  <c r="AA11"/>
  <c r="AB11"/>
  <c r="AC11"/>
  <c r="AD11"/>
  <c r="AE11"/>
  <c r="AF11"/>
  <c r="AH11"/>
  <c r="AI11"/>
  <c r="B14"/>
  <c r="C14"/>
  <c r="D20"/>
  <c r="E20"/>
  <c r="E25"/>
  <c r="F20"/>
  <c r="F25"/>
  <c r="G20"/>
  <c r="G25"/>
  <c r="H20"/>
  <c r="H25"/>
  <c r="I20"/>
  <c r="J20"/>
  <c r="J25"/>
  <c r="K20"/>
  <c r="K25"/>
  <c r="L20"/>
  <c r="M20"/>
  <c r="N20"/>
  <c r="O20"/>
  <c r="O25"/>
  <c r="P20"/>
  <c r="Q20"/>
  <c r="R20"/>
  <c r="S20"/>
  <c r="S25"/>
  <c r="T20"/>
  <c r="U20"/>
  <c r="V20"/>
  <c r="W20"/>
  <c r="X20"/>
  <c r="Y20"/>
  <c r="Y25"/>
  <c r="Z20"/>
  <c r="AA20"/>
  <c r="AA25"/>
  <c r="AB20"/>
  <c r="AC20"/>
  <c r="AD20"/>
  <c r="AE20"/>
  <c r="AF20"/>
  <c r="AG20"/>
  <c r="AH20"/>
  <c r="AI20"/>
  <c r="D24"/>
  <c r="E24"/>
  <c r="F24"/>
  <c r="G24"/>
  <c r="H24"/>
  <c r="I24"/>
  <c r="J24"/>
  <c r="K24"/>
  <c r="N24"/>
  <c r="O24"/>
  <c r="P24"/>
  <c r="Q24"/>
  <c r="R24"/>
  <c r="S24"/>
  <c r="T24"/>
  <c r="U24"/>
  <c r="V24"/>
  <c r="W24"/>
  <c r="X24"/>
  <c r="Y24"/>
  <c r="Z24"/>
  <c r="Z25"/>
  <c r="AA24"/>
  <c r="AB24"/>
  <c r="AC24"/>
  <c r="AD24"/>
  <c r="AE24"/>
  <c r="AF24"/>
  <c r="AG24"/>
  <c r="AH24"/>
  <c r="AI24"/>
  <c r="D25"/>
  <c r="AG11"/>
  <c r="AG25"/>
  <c r="O27" i="11"/>
  <c r="F27"/>
  <c r="Y27"/>
  <c r="K27" i="10"/>
  <c r="AF4" i="15"/>
  <c r="S4"/>
  <c r="I36" i="5"/>
  <c r="I4" i="15"/>
  <c r="AC4"/>
  <c r="W27" i="10"/>
  <c r="Z28" i="8"/>
  <c r="P28"/>
  <c r="N28"/>
  <c r="T28"/>
  <c r="N25" i="12"/>
  <c r="I25"/>
  <c r="X25"/>
  <c r="W25"/>
  <c r="AC25"/>
  <c r="U25"/>
  <c r="P25"/>
  <c r="V25"/>
  <c r="T25"/>
  <c r="AF25"/>
  <c r="Q25"/>
  <c r="AB25"/>
  <c r="AG28" i="4"/>
  <c r="AH28"/>
  <c r="AD28"/>
  <c r="J27" i="10"/>
  <c r="P28" i="7"/>
  <c r="U6" i="15"/>
  <c r="AG27" i="11"/>
  <c r="Y6" i="15"/>
  <c r="Z28" i="4"/>
  <c r="V27" i="10"/>
  <c r="O27"/>
  <c r="S27"/>
  <c r="AD27"/>
  <c r="Q27"/>
  <c r="W4" i="15"/>
  <c r="E36" i="5"/>
  <c r="O36"/>
  <c r="AC36"/>
  <c r="U36"/>
  <c r="AG27" i="9"/>
  <c r="AC27"/>
  <c r="W27"/>
  <c r="U27"/>
  <c r="O27"/>
  <c r="I27"/>
  <c r="G27"/>
  <c r="E27"/>
  <c r="AB27"/>
  <c r="T27"/>
  <c r="R25" i="12"/>
  <c r="AD6" i="15"/>
  <c r="S28" i="4"/>
  <c r="P28"/>
  <c r="R28"/>
  <c r="Q28"/>
  <c r="AC28"/>
  <c r="AG5" i="15"/>
  <c r="AA28" i="7"/>
  <c r="S6" i="15"/>
  <c r="AB6"/>
  <c r="T6"/>
  <c r="B6"/>
  <c r="AF27" i="10"/>
  <c r="AB27"/>
  <c r="Z27"/>
  <c r="X27"/>
  <c r="T27"/>
  <c r="R27"/>
  <c r="N27"/>
  <c r="H27"/>
  <c r="F6" i="15"/>
  <c r="AD5"/>
  <c r="AD7" s="1"/>
  <c r="AD8" s="1"/>
  <c r="AA5"/>
  <c r="AA27" i="11"/>
  <c r="O6" i="15"/>
  <c r="G6"/>
  <c r="J27" i="11"/>
  <c r="Z6" i="15"/>
  <c r="P28" i="14"/>
  <c r="L6" i="15"/>
  <c r="L28" i="14"/>
  <c r="AB5" i="15"/>
  <c r="T5"/>
  <c r="AE5"/>
  <c r="O28" i="14"/>
  <c r="Z5" i="15"/>
  <c r="AF5"/>
  <c r="AA36" i="5"/>
  <c r="AH36"/>
  <c r="J36"/>
  <c r="AI36"/>
  <c r="U5" i="15"/>
  <c r="U7"/>
  <c r="U8" s="1"/>
  <c r="AG4"/>
  <c r="AG7" s="1"/>
  <c r="AG8" s="1"/>
  <c r="AD36" i="5"/>
  <c r="AF36"/>
  <c r="X36"/>
  <c r="R36"/>
  <c r="E6" i="15"/>
  <c r="W6"/>
  <c r="P36" i="5"/>
  <c r="H36"/>
  <c r="N5" i="15"/>
  <c r="K36" i="5"/>
  <c r="Y5" i="15"/>
  <c r="Y7"/>
  <c r="Y8" s="1"/>
  <c r="AB36" i="5"/>
  <c r="S5" i="15"/>
  <c r="H6"/>
  <c r="D36" i="5"/>
  <c r="Q5" i="15"/>
  <c r="F36" i="5"/>
  <c r="V36"/>
  <c r="AE6" i="15"/>
  <c r="V6"/>
  <c r="Z36" i="5"/>
  <c r="M6" i="15"/>
  <c r="N6"/>
  <c r="AA6"/>
  <c r="AA7" s="1"/>
  <c r="AA8" s="1"/>
  <c r="C6"/>
  <c r="T36" i="5"/>
  <c r="AF6" i="15"/>
  <c r="AF7"/>
  <c r="AF8" s="1"/>
  <c r="AE36" i="5"/>
  <c r="Q36"/>
  <c r="R5" i="15"/>
  <c r="R7" s="1"/>
  <c r="R8" s="1"/>
  <c r="P5"/>
  <c r="P7"/>
  <c r="P8" s="1"/>
  <c r="AC27" i="6"/>
  <c r="Q6" i="15"/>
  <c r="Q7"/>
  <c r="Q8" s="1"/>
  <c r="O27" i="6"/>
  <c r="K27"/>
  <c r="I27"/>
  <c r="AB7" i="15"/>
  <c r="AB8"/>
  <c r="T7"/>
  <c r="T8"/>
  <c r="X7"/>
  <c r="X8"/>
  <c r="N7"/>
  <c r="N8"/>
  <c r="S7"/>
  <c r="S8"/>
  <c r="AE7"/>
  <c r="AE8"/>
  <c r="Z7"/>
  <c r="Z8"/>
  <c r="O7"/>
  <c r="O8"/>
  <c r="AC7"/>
  <c r="AC8"/>
  <c r="V8"/>
  <c r="X28" i="4"/>
  <c r="F28"/>
  <c r="B8" i="15"/>
  <c r="H8"/>
  <c r="I28" i="4"/>
  <c r="D28"/>
  <c r="D22"/>
  <c r="B5" i="15"/>
  <c r="B7"/>
  <c r="N28" i="4"/>
  <c r="H28"/>
  <c r="G28"/>
  <c r="Y28"/>
  <c r="J28"/>
  <c r="J22"/>
  <c r="H5" i="15"/>
  <c r="H7"/>
  <c r="E28" i="4"/>
  <c r="C8" i="15"/>
  <c r="G8"/>
  <c r="O28" i="4"/>
  <c r="M8" i="15"/>
  <c r="I8"/>
  <c r="F22" i="4"/>
  <c r="D5" i="15"/>
  <c r="D7"/>
  <c r="D8"/>
  <c r="H22" i="4"/>
  <c r="F5" i="15"/>
  <c r="F7"/>
  <c r="F8"/>
  <c r="G22" i="4"/>
  <c r="E5" i="15"/>
  <c r="E7"/>
  <c r="E8"/>
  <c r="N22" i="4"/>
  <c r="L5" i="15"/>
  <c r="L7"/>
  <c r="L8"/>
  <c r="X22" i="4"/>
  <c r="V5" i="15"/>
  <c r="V7"/>
  <c r="Y22" i="4"/>
  <c r="W5" i="15"/>
  <c r="W7"/>
  <c r="W8"/>
  <c r="E22" i="4"/>
  <c r="C5" i="15"/>
  <c r="C7"/>
  <c r="I22" i="4"/>
  <c r="G5" i="15"/>
  <c r="G7"/>
  <c r="O22" i="4"/>
  <c r="M5" i="15"/>
  <c r="M7"/>
  <c r="K22" i="4"/>
  <c r="I5" i="15"/>
  <c r="I7"/>
</calcChain>
</file>

<file path=xl/comments1.xml><?xml version="1.0" encoding="utf-8"?>
<comments xmlns="http://schemas.openxmlformats.org/spreadsheetml/2006/main">
  <authors>
    <author>Наталья</author>
  </authors>
  <commentList>
    <comment ref="V15" authorId="0">
      <text>
        <r>
          <rPr>
            <b/>
            <sz val="9"/>
            <color indexed="81"/>
            <rFont val="Tahoma"/>
            <family val="2"/>
            <charset val="204"/>
          </rPr>
          <t>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<sst xmlns="http://schemas.openxmlformats.org/spreadsheetml/2006/main" count="984" uniqueCount="158">
  <si>
    <t>Наименование блюда</t>
  </si>
  <si>
    <t>Белки, г</t>
  </si>
  <si>
    <t>Выход, г</t>
  </si>
  <si>
    <t>Жиры, г</t>
  </si>
  <si>
    <t>Фрукты свежие апельсины</t>
  </si>
  <si>
    <t>Итого за прием</t>
  </si>
  <si>
    <t>Итого за день</t>
  </si>
  <si>
    <t>Хлеб ржаной</t>
  </si>
  <si>
    <t>Печенье</t>
  </si>
  <si>
    <t>Фрукты свежие бананы</t>
  </si>
  <si>
    <t>Углеводы, г</t>
  </si>
  <si>
    <t>КАЛОРИЙНОСТЬ, КАЛЛ</t>
  </si>
  <si>
    <t>ЦЕНА</t>
  </si>
  <si>
    <t>7-10л</t>
  </si>
  <si>
    <t>11-18л</t>
  </si>
  <si>
    <t>Минеральные элементы (мг)</t>
  </si>
  <si>
    <t>Витамины</t>
  </si>
  <si>
    <t>С,мг</t>
  </si>
  <si>
    <t>30</t>
  </si>
  <si>
    <t>200</t>
  </si>
  <si>
    <t>Хлеб из муки пшеничной</t>
  </si>
  <si>
    <t>Фрукты свежие по сезонности</t>
  </si>
  <si>
    <t xml:space="preserve">Творог для детского питания </t>
  </si>
  <si>
    <t>60/30</t>
  </si>
  <si>
    <t>50/40</t>
  </si>
  <si>
    <t>завтрак за 10 дн</t>
  </si>
  <si>
    <t>обед за 10 дн</t>
  </si>
  <si>
    <t>полдник за 10 дн</t>
  </si>
  <si>
    <t>итого за 10 дн</t>
  </si>
  <si>
    <t>итого среднее</t>
  </si>
  <si>
    <t>Энергетическая ценность</t>
  </si>
  <si>
    <t>Минеральные вещества</t>
  </si>
  <si>
    <t>В1,мг</t>
  </si>
  <si>
    <t>Р,мг</t>
  </si>
  <si>
    <t>Mg,мг</t>
  </si>
  <si>
    <t>Fe,мг</t>
  </si>
  <si>
    <t>В2,мг</t>
  </si>
  <si>
    <t>I,мг</t>
  </si>
  <si>
    <t>№ ТК сборника</t>
  </si>
  <si>
    <t>Сборник</t>
  </si>
  <si>
    <t>Ca,мг</t>
  </si>
  <si>
    <t>Е,мг</t>
  </si>
  <si>
    <t>Для обуч.образовательных организаций Кучма,2016</t>
  </si>
  <si>
    <t xml:space="preserve">Икра кабачковая </t>
  </si>
  <si>
    <t>Могильный М.П.,Тутелян В.А.,2011г</t>
  </si>
  <si>
    <t xml:space="preserve">Суп из овощей </t>
  </si>
  <si>
    <t>Тефтели мясные</t>
  </si>
  <si>
    <t xml:space="preserve">Компот из апельсинов </t>
  </si>
  <si>
    <t>Сок  абрикосовый</t>
  </si>
  <si>
    <t>Какао-напиток на молоке</t>
  </si>
  <si>
    <t xml:space="preserve">Салат из квашеной капусты </t>
  </si>
  <si>
    <t xml:space="preserve">Суп картофельный  рыбный  </t>
  </si>
  <si>
    <t xml:space="preserve">Напиток из плодов шиповника </t>
  </si>
  <si>
    <t xml:space="preserve">Печень по-строгановски </t>
  </si>
  <si>
    <t xml:space="preserve">Чай  </t>
  </si>
  <si>
    <t xml:space="preserve">Масло сливочное </t>
  </si>
  <si>
    <t xml:space="preserve">Куры отварные </t>
  </si>
  <si>
    <t xml:space="preserve">Картофельное пюре </t>
  </si>
  <si>
    <t xml:space="preserve">Компот из свежих яблок </t>
  </si>
  <si>
    <t xml:space="preserve">Сок яблочный  </t>
  </si>
  <si>
    <t>Кофейный напиток злаковый на молоке</t>
  </si>
  <si>
    <t xml:space="preserve">Сыр (порциями)  </t>
  </si>
  <si>
    <t xml:space="preserve">Щи из свежей капусты с картофелем  </t>
  </si>
  <si>
    <t xml:space="preserve">Рыба, тушенная в томате с овощами </t>
  </si>
  <si>
    <t xml:space="preserve">Картофель отварной </t>
  </si>
  <si>
    <t xml:space="preserve">Винегрет с сельдью  </t>
  </si>
  <si>
    <t>Компот из смеси сухофруктов</t>
  </si>
  <si>
    <t xml:space="preserve">Сок персиковый </t>
  </si>
  <si>
    <t xml:space="preserve">Чай с молоком </t>
  </si>
  <si>
    <t xml:space="preserve">Рассольник ленинградский  </t>
  </si>
  <si>
    <t xml:space="preserve">Кисломолочный напиток  </t>
  </si>
  <si>
    <t>Каша овсяная</t>
  </si>
  <si>
    <t>пп</t>
  </si>
  <si>
    <t xml:space="preserve">Борщ с капустой и картофелем  </t>
  </si>
  <si>
    <t xml:space="preserve">Жаркое по-домашнему  </t>
  </si>
  <si>
    <t xml:space="preserve">Каша рисовая  </t>
  </si>
  <si>
    <t xml:space="preserve">Молоко   </t>
  </si>
  <si>
    <t xml:space="preserve">Свекольник </t>
  </si>
  <si>
    <t xml:space="preserve"> Колеты рыбные </t>
  </si>
  <si>
    <t xml:space="preserve">Суп картофельный с бобовыми и гренками  </t>
  </si>
  <si>
    <t xml:space="preserve">Гуляш  </t>
  </si>
  <si>
    <t>Щи из квашеной капусты</t>
  </si>
  <si>
    <t>100/30</t>
  </si>
  <si>
    <t>250</t>
  </si>
  <si>
    <t>А,мкг</t>
  </si>
  <si>
    <t>Se,мкг</t>
  </si>
  <si>
    <t>I,мкг</t>
  </si>
  <si>
    <t xml:space="preserve">Салат из свеклы с сельдью </t>
  </si>
  <si>
    <t xml:space="preserve">Кисель </t>
  </si>
  <si>
    <t>0,065мг</t>
  </si>
  <si>
    <t>0,019мг</t>
  </si>
  <si>
    <t>0,032мг</t>
  </si>
  <si>
    <t>Салат картофельный с солеными огурцами и зеленым горошком</t>
  </si>
  <si>
    <t>Салат из свежих помидоров и огурцов</t>
  </si>
  <si>
    <t>Кукуруза консервированная</t>
  </si>
  <si>
    <t>Фрукты свежие  по сезонности</t>
  </si>
  <si>
    <t>Макароны с сыром</t>
  </si>
  <si>
    <t>Для обуч.образовательных организаций Кучма,2016, ТТК</t>
  </si>
  <si>
    <t>Каша пшенная</t>
  </si>
  <si>
    <t>ПП</t>
  </si>
  <si>
    <t>Для школ, Перевалова 2013</t>
  </si>
  <si>
    <t>Сыр (порциями)</t>
  </si>
  <si>
    <t>Для обучающихся во всех обр. уч., Могильный 2011, ТТК</t>
  </si>
  <si>
    <t>Пудинг из творога</t>
  </si>
  <si>
    <t>Соус вишневый</t>
  </si>
  <si>
    <t xml:space="preserve">Фрукты свежие по сезонности </t>
  </si>
  <si>
    <t xml:space="preserve">Каша рисовая </t>
  </si>
  <si>
    <t>Булочка с изюмом или выпечка п/п</t>
  </si>
  <si>
    <t>Для обуч.образовательных организаций Кучма,2017</t>
  </si>
  <si>
    <t>Омлет с сыром запеченный</t>
  </si>
  <si>
    <t>Чай</t>
  </si>
  <si>
    <t xml:space="preserve">Печенье </t>
  </si>
  <si>
    <t xml:space="preserve">Ватрушка с творогом или Выпечка п/п </t>
  </si>
  <si>
    <t xml:space="preserve">Омлет </t>
  </si>
  <si>
    <t>Каша гречневая молочная</t>
  </si>
  <si>
    <t xml:space="preserve">Каша пшенная </t>
  </si>
  <si>
    <t>Морковная запеканка с творогом</t>
  </si>
  <si>
    <t>Суп лапша</t>
  </si>
  <si>
    <t>Рис с овощами</t>
  </si>
  <si>
    <t xml:space="preserve">Сок  </t>
  </si>
  <si>
    <t>Биточки куриные</t>
  </si>
  <si>
    <t>Ватрушка с творогом</t>
  </si>
  <si>
    <t>Колбасные изд. отварные</t>
  </si>
  <si>
    <t>Горошек консервированный</t>
  </si>
  <si>
    <t>Говядина тушеная с капустой</t>
  </si>
  <si>
    <t>Салат из моркови с сахаром</t>
  </si>
  <si>
    <t>Хлопья кукурузные с молоком</t>
  </si>
  <si>
    <t>Голубцы ленивые  с соусом сметанным</t>
  </si>
  <si>
    <t>Макароны отварные с овощами</t>
  </si>
  <si>
    <t xml:space="preserve">Каша гречневая рассыпчатая </t>
  </si>
  <si>
    <t>60/40</t>
  </si>
  <si>
    <t>Салат из свеклы</t>
  </si>
  <si>
    <t>70/30</t>
  </si>
  <si>
    <t>Салат из свеклы с яблоком</t>
  </si>
  <si>
    <t>Салат из моркови с изюмом</t>
  </si>
  <si>
    <t>Салат из сырых овощей</t>
  </si>
  <si>
    <t xml:space="preserve"> 1  ДЕНЬ ( ПОНЕДЕЛЬНИК)</t>
  </si>
  <si>
    <t>ЗАВТРАК</t>
  </si>
  <si>
    <t>ОБЕД</t>
  </si>
  <si>
    <t>ПОЛДНИК</t>
  </si>
  <si>
    <t>2 ДЕНЬ  (ВТОРНИК)</t>
  </si>
  <si>
    <t>3 ДЕНЬ  (СРЕДА)</t>
  </si>
  <si>
    <t>4 ДЕНЬ  (ЧЕТВЕРГ)</t>
  </si>
  <si>
    <t>5 ДЕНЬ  (ПЯТНИЦА)</t>
  </si>
  <si>
    <t>6 ДЕНЬ   (ПОНЕДЕЛЬНИК)</t>
  </si>
  <si>
    <t>7 ДЕНЬ  (ВТОРНИК)</t>
  </si>
  <si>
    <t>8 ДЕНЬ  (СРЕДА)</t>
  </si>
  <si>
    <t>9   ДЕНЬ  (ЧЕТВЕГ)</t>
  </si>
  <si>
    <t xml:space="preserve"> ЗАВТРАК</t>
  </si>
  <si>
    <t xml:space="preserve"> ОБЕД</t>
  </si>
  <si>
    <t xml:space="preserve"> ПОЛДНИК</t>
  </si>
  <si>
    <t>10  ДЕНЬ  (ПЯТНИЦА)</t>
  </si>
  <si>
    <t xml:space="preserve">Кофейный напиток из цикория с  молоком </t>
  </si>
  <si>
    <t>Кофейный напиток из цикория  с  молоком</t>
  </si>
  <si>
    <t>Булочка с изюмом или Выпечка п/п</t>
  </si>
  <si>
    <t>7-11л</t>
  </si>
  <si>
    <t>12-18л</t>
  </si>
  <si>
    <t>12 18л.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</si>
</sst>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88" formatCode="[$$-409]#,##0.00_ ;\-[$$-409]#,##0.00\ "/>
    <numFmt numFmtId="189" formatCode="0.0"/>
    <numFmt numFmtId="190" formatCode="#,##0.0\ _₽"/>
    <numFmt numFmtId="191" formatCode="0.000"/>
    <numFmt numFmtId="192" formatCode="#,##0.0"/>
    <numFmt numFmtId="193" formatCode="0.0000"/>
    <numFmt numFmtId="194" formatCode="#,##0.00\ _₽"/>
  </numFmts>
  <fonts count="3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4"/>
      <name val="Times New Roman Cyr"/>
      <family val="1"/>
      <charset val="204"/>
    </font>
    <font>
      <b/>
      <sz val="12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8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9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 indent="3"/>
    </xf>
    <xf numFmtId="49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indent="4"/>
    </xf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2" fontId="0" fillId="0" borderId="0" xfId="0" applyNumberFormat="1"/>
    <xf numFmtId="2" fontId="30" fillId="0" borderId="0" xfId="0" applyNumberFormat="1" applyFont="1"/>
    <xf numFmtId="0" fontId="12" fillId="0" borderId="0" xfId="0" applyFont="1" applyBorder="1"/>
    <xf numFmtId="2" fontId="29" fillId="0" borderId="0" xfId="0" applyNumberFormat="1" applyFont="1"/>
    <xf numFmtId="0" fontId="14" fillId="0" borderId="0" xfId="0" applyFont="1" applyAlignment="1"/>
    <xf numFmtId="0" fontId="3" fillId="0" borderId="1" xfId="0" applyFont="1" applyFill="1" applyBorder="1"/>
    <xf numFmtId="0" fontId="7" fillId="0" borderId="2" xfId="0" applyFont="1" applyBorder="1"/>
    <xf numFmtId="0" fontId="0" fillId="0" borderId="0" xfId="0" applyNumberForma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5" fillId="0" borderId="0" xfId="0" quotePrefix="1" applyFont="1"/>
    <xf numFmtId="0" fontId="15" fillId="0" borderId="0" xfId="0" applyFont="1"/>
    <xf numFmtId="0" fontId="16" fillId="0" borderId="0" xfId="0" quotePrefix="1" applyFont="1"/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wrapText="1"/>
    </xf>
    <xf numFmtId="0" fontId="8" fillId="0" borderId="0" xfId="0" quotePrefix="1" applyFont="1"/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quotePrefix="1" applyFont="1"/>
    <xf numFmtId="2" fontId="2" fillId="0" borderId="0" xfId="0" quotePrefix="1" applyNumberFormat="1" applyFont="1"/>
    <xf numFmtId="189" fontId="0" fillId="0" borderId="0" xfId="0" applyNumberFormat="1"/>
    <xf numFmtId="189" fontId="0" fillId="0" borderId="0" xfId="0" applyNumberFormat="1" applyBorder="1"/>
    <xf numFmtId="190" fontId="0" fillId="0" borderId="0" xfId="0" applyNumberFormat="1"/>
    <xf numFmtId="0" fontId="0" fillId="0" borderId="0" xfId="0" applyNumberFormat="1" applyBorder="1" applyAlignment="1">
      <alignment horizontal="center"/>
    </xf>
    <xf numFmtId="190" fontId="0" fillId="0" borderId="0" xfId="0" applyNumberFormat="1" applyBorder="1"/>
    <xf numFmtId="0" fontId="5" fillId="0" borderId="2" xfId="0" applyFont="1" applyBorder="1"/>
    <xf numFmtId="0" fontId="0" fillId="0" borderId="0" xfId="0" applyNumberFormat="1"/>
    <xf numFmtId="0" fontId="20" fillId="0" borderId="0" xfId="0" applyFont="1"/>
    <xf numFmtId="0" fontId="20" fillId="0" borderId="0" xfId="0" applyNumberFormat="1" applyFont="1" applyAlignment="1">
      <alignment horizont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quotePrefix="1" applyNumberFormat="1" applyFont="1"/>
    <xf numFmtId="0" fontId="5" fillId="0" borderId="6" xfId="0" applyFont="1" applyBorder="1"/>
    <xf numFmtId="0" fontId="24" fillId="0" borderId="2" xfId="0" applyFont="1" applyBorder="1"/>
    <xf numFmtId="0" fontId="24" fillId="0" borderId="6" xfId="0" applyFont="1" applyBorder="1"/>
    <xf numFmtId="0" fontId="8" fillId="0" borderId="7" xfId="1" applyNumberFormat="1" applyFont="1" applyBorder="1" applyAlignment="1">
      <alignment horizontal="left" vertical="top" wrapText="1"/>
    </xf>
    <xf numFmtId="0" fontId="8" fillId="0" borderId="8" xfId="0" applyFont="1" applyBorder="1"/>
    <xf numFmtId="0" fontId="8" fillId="0" borderId="8" xfId="1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wrapText="1"/>
    </xf>
    <xf numFmtId="0" fontId="16" fillId="0" borderId="8" xfId="0" applyFont="1" applyBorder="1"/>
    <xf numFmtId="189" fontId="3" fillId="2" borderId="2" xfId="0" applyNumberFormat="1" applyFont="1" applyFill="1" applyBorder="1"/>
    <xf numFmtId="191" fontId="3" fillId="0" borderId="2" xfId="0" applyNumberFormat="1" applyFont="1" applyBorder="1"/>
    <xf numFmtId="189" fontId="3" fillId="0" borderId="2" xfId="0" applyNumberFormat="1" applyFont="1" applyBorder="1"/>
    <xf numFmtId="189" fontId="3" fillId="0" borderId="2" xfId="0" applyNumberFormat="1" applyFont="1" applyFill="1" applyBorder="1"/>
    <xf numFmtId="191" fontId="3" fillId="0" borderId="2" xfId="0" applyNumberFormat="1" applyFont="1" applyFill="1" applyBorder="1"/>
    <xf numFmtId="191" fontId="3" fillId="2" borderId="2" xfId="0" applyNumberFormat="1" applyFont="1" applyFill="1" applyBorder="1"/>
    <xf numFmtId="193" fontId="3" fillId="0" borderId="2" xfId="0" applyNumberFormat="1" applyFont="1" applyBorder="1"/>
    <xf numFmtId="0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89" fontId="3" fillId="2" borderId="6" xfId="0" applyNumberFormat="1" applyFont="1" applyFill="1" applyBorder="1"/>
    <xf numFmtId="0" fontId="5" fillId="2" borderId="9" xfId="1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/>
    </xf>
    <xf numFmtId="189" fontId="3" fillId="0" borderId="6" xfId="0" applyNumberFormat="1" applyFont="1" applyFill="1" applyBorder="1"/>
    <xf numFmtId="189" fontId="3" fillId="2" borderId="10" xfId="0" applyNumberFormat="1" applyFont="1" applyFill="1" applyBorder="1"/>
    <xf numFmtId="0" fontId="0" fillId="0" borderId="11" xfId="0" applyBorder="1"/>
    <xf numFmtId="189" fontId="5" fillId="2" borderId="2" xfId="0" applyNumberFormat="1" applyFont="1" applyFill="1" applyBorder="1"/>
    <xf numFmtId="189" fontId="5" fillId="0" borderId="2" xfId="0" applyNumberFormat="1" applyFont="1" applyBorder="1"/>
    <xf numFmtId="189" fontId="5" fillId="0" borderId="10" xfId="0" applyNumberFormat="1" applyFont="1" applyBorder="1"/>
    <xf numFmtId="0" fontId="5" fillId="2" borderId="2" xfId="0" applyFont="1" applyFill="1" applyBorder="1"/>
    <xf numFmtId="189" fontId="24" fillId="0" borderId="2" xfId="0" applyNumberFormat="1" applyFont="1" applyBorder="1"/>
    <xf numFmtId="189" fontId="24" fillId="0" borderId="10" xfId="0" applyNumberFormat="1" applyFont="1" applyBorder="1"/>
    <xf numFmtId="191" fontId="5" fillId="0" borderId="2" xfId="0" applyNumberFormat="1" applyFont="1" applyBorder="1"/>
    <xf numFmtId="2" fontId="5" fillId="0" borderId="2" xfId="0" applyNumberFormat="1" applyFont="1" applyBorder="1"/>
    <xf numFmtId="2" fontId="24" fillId="0" borderId="2" xfId="0" applyNumberFormat="1" applyFont="1" applyBorder="1"/>
    <xf numFmtId="191" fontId="24" fillId="0" borderId="2" xfId="0" applyNumberFormat="1" applyFont="1" applyBorder="1"/>
    <xf numFmtId="0" fontId="8" fillId="0" borderId="8" xfId="0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0" fontId="16" fillId="0" borderId="8" xfId="0" applyFont="1" applyBorder="1" applyAlignment="1">
      <alignment vertical="top"/>
    </xf>
    <xf numFmtId="0" fontId="15" fillId="0" borderId="12" xfId="0" applyFont="1" applyBorder="1" applyAlignment="1">
      <alignment horizontal="center" vertical="top"/>
    </xf>
    <xf numFmtId="0" fontId="15" fillId="0" borderId="13" xfId="0" applyNumberFormat="1" applyFont="1" applyBorder="1" applyAlignment="1">
      <alignment horizontal="center" vertical="top"/>
    </xf>
    <xf numFmtId="0" fontId="15" fillId="0" borderId="14" xfId="0" applyNumberFormat="1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191" fontId="24" fillId="0" borderId="16" xfId="0" applyNumberFormat="1" applyFont="1" applyBorder="1"/>
    <xf numFmtId="0" fontId="24" fillId="0" borderId="16" xfId="0" applyFont="1" applyBorder="1"/>
    <xf numFmtId="0" fontId="24" fillId="0" borderId="17" xfId="0" applyFont="1" applyBorder="1"/>
    <xf numFmtId="0" fontId="5" fillId="0" borderId="11" xfId="0" applyFont="1" applyBorder="1"/>
    <xf numFmtId="2" fontId="3" fillId="2" borderId="2" xfId="0" applyNumberFormat="1" applyFont="1" applyFill="1" applyBorder="1"/>
    <xf numFmtId="189" fontId="3" fillId="2" borderId="18" xfId="0" applyNumberFormat="1" applyFont="1" applyFill="1" applyBorder="1"/>
    <xf numFmtId="189" fontId="3" fillId="0" borderId="18" xfId="0" applyNumberFormat="1" applyFont="1" applyBorder="1"/>
    <xf numFmtId="0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90" fontId="2" fillId="0" borderId="10" xfId="0" applyNumberFormat="1" applyFont="1" applyBorder="1"/>
    <xf numFmtId="189" fontId="3" fillId="0" borderId="10" xfId="0" applyNumberFormat="1" applyFont="1" applyBorder="1"/>
    <xf numFmtId="189" fontId="3" fillId="2" borderId="9" xfId="0" applyNumberFormat="1" applyFont="1" applyFill="1" applyBorder="1"/>
    <xf numFmtId="189" fontId="3" fillId="0" borderId="9" xfId="0" applyNumberFormat="1" applyFont="1" applyFill="1" applyBorder="1"/>
    <xf numFmtId="189" fontId="3" fillId="0" borderId="6" xfId="0" applyNumberFormat="1" applyFont="1" applyBorder="1"/>
    <xf numFmtId="190" fontId="2" fillId="0" borderId="2" xfId="0" applyNumberFormat="1" applyFont="1" applyBorder="1" applyAlignment="1">
      <alignment vertical="top"/>
    </xf>
    <xf numFmtId="190" fontId="2" fillId="0" borderId="10" xfId="0" applyNumberFormat="1" applyFont="1" applyBorder="1" applyAlignment="1">
      <alignment vertical="top"/>
    </xf>
    <xf numFmtId="190" fontId="2" fillId="0" borderId="18" xfId="0" applyNumberFormat="1" applyFont="1" applyBorder="1" applyAlignment="1">
      <alignment vertical="top"/>
    </xf>
    <xf numFmtId="190" fontId="2" fillId="2" borderId="18" xfId="0" applyNumberFormat="1" applyFont="1" applyFill="1" applyBorder="1"/>
    <xf numFmtId="190" fontId="2" fillId="2" borderId="10" xfId="0" applyNumberFormat="1" applyFont="1" applyFill="1" applyBorder="1"/>
    <xf numFmtId="0" fontId="2" fillId="2" borderId="9" xfId="0" applyNumberFormat="1" applyFont="1" applyFill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center" vertical="top"/>
    </xf>
    <xf numFmtId="190" fontId="2" fillId="2" borderId="9" xfId="0" applyNumberFormat="1" applyFont="1" applyFill="1" applyBorder="1" applyAlignment="1">
      <alignment vertical="top"/>
    </xf>
    <xf numFmtId="190" fontId="2" fillId="2" borderId="2" xfId="0" applyNumberFormat="1" applyFont="1" applyFill="1" applyBorder="1" applyAlignment="1">
      <alignment vertical="top"/>
    </xf>
    <xf numFmtId="190" fontId="2" fillId="2" borderId="6" xfId="0" applyNumberFormat="1" applyFont="1" applyFill="1" applyBorder="1" applyAlignment="1">
      <alignment vertical="top"/>
    </xf>
    <xf numFmtId="190" fontId="2" fillId="2" borderId="18" xfId="0" applyNumberFormat="1" applyFont="1" applyFill="1" applyBorder="1" applyAlignment="1">
      <alignment vertical="top"/>
    </xf>
    <xf numFmtId="190" fontId="2" fillId="2" borderId="10" xfId="0" applyNumberFormat="1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189" fontId="2" fillId="2" borderId="9" xfId="0" applyNumberFormat="1" applyFont="1" applyFill="1" applyBorder="1" applyAlignment="1">
      <alignment vertical="top"/>
    </xf>
    <xf numFmtId="189" fontId="2" fillId="2" borderId="2" xfId="0" applyNumberFormat="1" applyFont="1" applyFill="1" applyBorder="1" applyAlignment="1">
      <alignment vertical="top"/>
    </xf>
    <xf numFmtId="189" fontId="2" fillId="2" borderId="6" xfId="0" applyNumberFormat="1" applyFont="1" applyFill="1" applyBorder="1" applyAlignment="1">
      <alignment vertical="top"/>
    </xf>
    <xf numFmtId="189" fontId="2" fillId="2" borderId="18" xfId="0" applyNumberFormat="1" applyFont="1" applyFill="1" applyBorder="1" applyAlignment="1">
      <alignment vertical="top"/>
    </xf>
    <xf numFmtId="189" fontId="2" fillId="2" borderId="10" xfId="0" applyNumberFormat="1" applyFont="1" applyFill="1" applyBorder="1" applyAlignment="1">
      <alignment vertical="top"/>
    </xf>
    <xf numFmtId="0" fontId="2" fillId="2" borderId="9" xfId="1" applyNumberFormat="1" applyFont="1" applyFill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190" fontId="2" fillId="0" borderId="9" xfId="0" applyNumberFormat="1" applyFont="1" applyBorder="1" applyAlignment="1">
      <alignment vertical="top"/>
    </xf>
    <xf numFmtId="190" fontId="15" fillId="0" borderId="2" xfId="0" applyNumberFormat="1" applyFont="1" applyBorder="1" applyAlignment="1">
      <alignment vertical="top"/>
    </xf>
    <xf numFmtId="190" fontId="15" fillId="0" borderId="6" xfId="0" applyNumberFormat="1" applyFont="1" applyBorder="1" applyAlignment="1">
      <alignment vertical="top"/>
    </xf>
    <xf numFmtId="190" fontId="2" fillId="0" borderId="6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191" fontId="2" fillId="0" borderId="2" xfId="0" applyNumberFormat="1" applyFont="1" applyBorder="1" applyAlignment="1">
      <alignment vertical="top"/>
    </xf>
    <xf numFmtId="190" fontId="2" fillId="0" borderId="9" xfId="0" applyNumberFormat="1" applyFont="1" applyFill="1" applyBorder="1" applyAlignment="1">
      <alignment vertical="top"/>
    </xf>
    <xf numFmtId="190" fontId="2" fillId="0" borderId="2" xfId="0" applyNumberFormat="1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190" fontId="2" fillId="0" borderId="6" xfId="0" applyNumberFormat="1" applyFont="1" applyFill="1" applyBorder="1" applyAlignment="1">
      <alignment vertical="top"/>
    </xf>
    <xf numFmtId="191" fontId="2" fillId="0" borderId="2" xfId="0" applyNumberFormat="1" applyFont="1" applyFill="1" applyBorder="1" applyAlignment="1">
      <alignment vertical="top"/>
    </xf>
    <xf numFmtId="189" fontId="2" fillId="0" borderId="9" xfId="0" applyNumberFormat="1" applyFont="1" applyBorder="1" applyAlignment="1">
      <alignment vertical="top"/>
    </xf>
    <xf numFmtId="189" fontId="2" fillId="0" borderId="2" xfId="0" applyNumberFormat="1" applyFont="1" applyBorder="1" applyAlignment="1">
      <alignment vertical="top"/>
    </xf>
    <xf numFmtId="189" fontId="2" fillId="0" borderId="6" xfId="0" applyNumberFormat="1" applyFont="1" applyBorder="1" applyAlignment="1">
      <alignment vertical="top"/>
    </xf>
    <xf numFmtId="189" fontId="2" fillId="0" borderId="18" xfId="0" applyNumberFormat="1" applyFont="1" applyBorder="1" applyAlignment="1">
      <alignment vertical="top"/>
    </xf>
    <xf numFmtId="189" fontId="2" fillId="0" borderId="10" xfId="0" applyNumberFormat="1" applyFont="1" applyBorder="1" applyAlignment="1">
      <alignment vertical="top"/>
    </xf>
    <xf numFmtId="189" fontId="2" fillId="0" borderId="9" xfId="0" applyNumberFormat="1" applyFont="1" applyFill="1" applyBorder="1" applyAlignment="1">
      <alignment vertical="top"/>
    </xf>
    <xf numFmtId="189" fontId="2" fillId="0" borderId="2" xfId="0" applyNumberFormat="1" applyFont="1" applyFill="1" applyBorder="1" applyAlignment="1">
      <alignment vertical="top"/>
    </xf>
    <xf numFmtId="193" fontId="2" fillId="0" borderId="9" xfId="0" applyNumberFormat="1" applyFont="1" applyBorder="1" applyAlignment="1">
      <alignment vertical="top"/>
    </xf>
    <xf numFmtId="193" fontId="2" fillId="0" borderId="2" xfId="0" applyNumberFormat="1" applyFont="1" applyBorder="1" applyAlignment="1">
      <alignment vertical="top"/>
    </xf>
    <xf numFmtId="189" fontId="2" fillId="0" borderId="6" xfId="0" applyNumberFormat="1" applyFont="1" applyFill="1" applyBorder="1" applyAlignment="1">
      <alignment vertical="top"/>
    </xf>
    <xf numFmtId="2" fontId="2" fillId="2" borderId="2" xfId="0" applyNumberFormat="1" applyFont="1" applyFill="1" applyBorder="1" applyAlignment="1">
      <alignment vertical="top"/>
    </xf>
    <xf numFmtId="191" fontId="2" fillId="2" borderId="2" xfId="0" applyNumberFormat="1" applyFont="1" applyFill="1" applyBorder="1" applyAlignment="1">
      <alignment vertical="top"/>
    </xf>
    <xf numFmtId="190" fontId="15" fillId="0" borderId="9" xfId="0" applyNumberFormat="1" applyFont="1" applyBorder="1" applyAlignment="1">
      <alignment vertical="top"/>
    </xf>
    <xf numFmtId="190" fontId="31" fillId="0" borderId="18" xfId="0" applyNumberFormat="1" applyFont="1" applyBorder="1" applyAlignment="1">
      <alignment vertical="top"/>
    </xf>
    <xf numFmtId="190" fontId="31" fillId="0" borderId="10" xfId="0" applyNumberFormat="1" applyFont="1" applyBorder="1" applyAlignment="1">
      <alignment vertical="top"/>
    </xf>
    <xf numFmtId="0" fontId="2" fillId="0" borderId="19" xfId="0" applyFont="1" applyBorder="1"/>
    <xf numFmtId="0" fontId="2" fillId="0" borderId="20" xfId="0" applyFont="1" applyBorder="1"/>
    <xf numFmtId="0" fontId="2" fillId="0" borderId="7" xfId="0" applyFont="1" applyBorder="1"/>
    <xf numFmtId="0" fontId="2" fillId="2" borderId="2" xfId="0" applyFont="1" applyFill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2" fontId="15" fillId="0" borderId="2" xfId="0" applyNumberFormat="1" applyFont="1" applyBorder="1" applyAlignment="1">
      <alignment vertical="top"/>
    </xf>
    <xf numFmtId="191" fontId="15" fillId="0" borderId="2" xfId="0" applyNumberFormat="1" applyFont="1" applyBorder="1" applyAlignment="1">
      <alignment vertical="top"/>
    </xf>
    <xf numFmtId="2" fontId="2" fillId="2" borderId="6" xfId="0" applyNumberFormat="1" applyFont="1" applyFill="1" applyBorder="1" applyAlignment="1">
      <alignment vertical="top"/>
    </xf>
    <xf numFmtId="189" fontId="15" fillId="0" borderId="2" xfId="0" applyNumberFormat="1" applyFont="1" applyBorder="1" applyAlignment="1">
      <alignment vertical="top"/>
    </xf>
    <xf numFmtId="189" fontId="15" fillId="0" borderId="6" xfId="0" applyNumberFormat="1" applyFont="1" applyBorder="1" applyAlignment="1">
      <alignment vertical="top"/>
    </xf>
    <xf numFmtId="190" fontId="15" fillId="0" borderId="18" xfId="0" applyNumberFormat="1" applyFont="1" applyBorder="1" applyAlignment="1">
      <alignment vertical="top"/>
    </xf>
    <xf numFmtId="190" fontId="15" fillId="0" borderId="10" xfId="0" applyNumberFormat="1" applyFont="1" applyBorder="1" applyAlignment="1">
      <alignment vertical="top"/>
    </xf>
    <xf numFmtId="0" fontId="2" fillId="0" borderId="21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190" fontId="2" fillId="0" borderId="18" xfId="0" applyNumberFormat="1" applyFont="1" applyBorder="1"/>
    <xf numFmtId="0" fontId="16" fillId="0" borderId="7" xfId="0" applyFont="1" applyBorder="1" applyAlignment="1">
      <alignment vertical="top"/>
    </xf>
    <xf numFmtId="189" fontId="3" fillId="0" borderId="9" xfId="0" applyNumberFormat="1" applyFont="1" applyBorder="1"/>
    <xf numFmtId="193" fontId="3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189" fontId="2" fillId="0" borderId="22" xfId="0" applyNumberFormat="1" applyFont="1" applyBorder="1"/>
    <xf numFmtId="189" fontId="2" fillId="0" borderId="19" xfId="0" applyNumberFormat="1" applyFont="1" applyBorder="1"/>
    <xf numFmtId="189" fontId="2" fillId="0" borderId="18" xfId="0" applyNumberFormat="1" applyFont="1" applyBorder="1"/>
    <xf numFmtId="189" fontId="2" fillId="0" borderId="10" xfId="0" applyNumberFormat="1" applyFont="1" applyBorder="1"/>
    <xf numFmtId="0" fontId="2" fillId="0" borderId="8" xfId="0" applyFont="1" applyBorder="1"/>
    <xf numFmtId="0" fontId="2" fillId="2" borderId="9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189" fontId="2" fillId="2" borderId="9" xfId="0" applyNumberFormat="1" applyFont="1" applyFill="1" applyBorder="1"/>
    <xf numFmtId="189" fontId="2" fillId="2" borderId="2" xfId="0" applyNumberFormat="1" applyFont="1" applyFill="1" applyBorder="1"/>
    <xf numFmtId="189" fontId="2" fillId="2" borderId="6" xfId="0" applyNumberFormat="1" applyFont="1" applyFill="1" applyBorder="1"/>
    <xf numFmtId="189" fontId="2" fillId="2" borderId="18" xfId="0" applyNumberFormat="1" applyFont="1" applyFill="1" applyBorder="1"/>
    <xf numFmtId="189" fontId="2" fillId="2" borderId="10" xfId="0" applyNumberFormat="1" applyFont="1" applyFill="1" applyBorder="1"/>
    <xf numFmtId="0" fontId="2" fillId="0" borderId="7" xfId="0" applyFont="1" applyBorder="1" applyAlignment="1">
      <alignment wrapText="1"/>
    </xf>
    <xf numFmtId="0" fontId="2" fillId="2" borderId="9" xfId="1" applyNumberFormat="1" applyFont="1" applyFill="1" applyBorder="1" applyAlignment="1">
      <alignment horizont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89" fontId="2" fillId="0" borderId="9" xfId="0" applyNumberFormat="1" applyFont="1" applyBorder="1"/>
    <xf numFmtId="189" fontId="2" fillId="0" borderId="2" xfId="0" applyNumberFormat="1" applyFont="1" applyBorder="1"/>
    <xf numFmtId="189" fontId="15" fillId="0" borderId="2" xfId="0" applyNumberFormat="1" applyFont="1" applyBorder="1"/>
    <xf numFmtId="189" fontId="15" fillId="0" borderId="6" xfId="0" applyNumberFormat="1" applyFont="1" applyBorder="1"/>
    <xf numFmtId="189" fontId="2" fillId="0" borderId="6" xfId="0" applyNumberFormat="1" applyFont="1" applyBorder="1"/>
    <xf numFmtId="189" fontId="2" fillId="0" borderId="9" xfId="0" applyNumberFormat="1" applyFont="1" applyFill="1" applyBorder="1"/>
    <xf numFmtId="189" fontId="2" fillId="0" borderId="2" xfId="0" applyNumberFormat="1" applyFont="1" applyFill="1" applyBorder="1"/>
    <xf numFmtId="189" fontId="2" fillId="0" borderId="6" xfId="0" applyNumberFormat="1" applyFont="1" applyFill="1" applyBorder="1"/>
    <xf numFmtId="191" fontId="2" fillId="0" borderId="2" xfId="0" applyNumberFormat="1" applyFont="1" applyFill="1" applyBorder="1"/>
    <xf numFmtId="193" fontId="2" fillId="0" borderId="9" xfId="0" applyNumberFormat="1" applyFont="1" applyBorder="1"/>
    <xf numFmtId="193" fontId="2" fillId="0" borderId="2" xfId="0" applyNumberFormat="1" applyFont="1" applyBorder="1"/>
    <xf numFmtId="191" fontId="2" fillId="2" borderId="2" xfId="0" applyNumberFormat="1" applyFont="1" applyFill="1" applyBorder="1"/>
    <xf numFmtId="189" fontId="15" fillId="0" borderId="9" xfId="0" applyNumberFormat="1" applyFont="1" applyBorder="1"/>
    <xf numFmtId="189" fontId="31" fillId="0" borderId="18" xfId="0" applyNumberFormat="1" applyFont="1" applyBorder="1"/>
    <xf numFmtId="189" fontId="31" fillId="0" borderId="10" xfId="0" applyNumberFormat="1" applyFont="1" applyBorder="1"/>
    <xf numFmtId="191" fontId="15" fillId="0" borderId="2" xfId="0" applyNumberFormat="1" applyFont="1" applyBorder="1"/>
    <xf numFmtId="191" fontId="2" fillId="0" borderId="2" xfId="0" applyNumberFormat="1" applyFont="1" applyBorder="1"/>
    <xf numFmtId="190" fontId="15" fillId="0" borderId="10" xfId="0" applyNumberFormat="1" applyFont="1" applyBorder="1"/>
    <xf numFmtId="190" fontId="2" fillId="0" borderId="22" xfId="0" applyNumberFormat="1" applyFont="1" applyBorder="1" applyAlignment="1">
      <alignment vertical="center"/>
    </xf>
    <xf numFmtId="190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90" fontId="2" fillId="2" borderId="9" xfId="0" applyNumberFormat="1" applyFont="1" applyFill="1" applyBorder="1" applyAlignment="1">
      <alignment vertical="center"/>
    </xf>
    <xf numFmtId="190" fontId="2" fillId="2" borderId="2" xfId="0" applyNumberFormat="1" applyFont="1" applyFill="1" applyBorder="1" applyAlignment="1">
      <alignment vertical="center"/>
    </xf>
    <xf numFmtId="190" fontId="2" fillId="0" borderId="2" xfId="0" applyNumberFormat="1" applyFont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90" fontId="2" fillId="2" borderId="6" xfId="0" applyNumberFormat="1" applyFont="1" applyFill="1" applyBorder="1" applyAlignment="1">
      <alignment vertical="center"/>
    </xf>
    <xf numFmtId="189" fontId="2" fillId="2" borderId="9" xfId="0" applyNumberFormat="1" applyFont="1" applyFill="1" applyBorder="1" applyAlignment="1">
      <alignment vertical="center"/>
    </xf>
    <xf numFmtId="189" fontId="2" fillId="2" borderId="2" xfId="0" applyNumberFormat="1" applyFont="1" applyFill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89" fontId="2" fillId="2" borderId="6" xfId="0" applyNumberFormat="1" applyFont="1" applyFill="1" applyBorder="1" applyAlignment="1">
      <alignment vertical="center"/>
    </xf>
    <xf numFmtId="190" fontId="15" fillId="0" borderId="9" xfId="0" applyNumberFormat="1" applyFont="1" applyBorder="1" applyAlignment="1">
      <alignment vertical="center"/>
    </xf>
    <xf numFmtId="190" fontId="15" fillId="0" borderId="2" xfId="0" applyNumberFormat="1" applyFont="1" applyBorder="1" applyAlignment="1">
      <alignment vertical="center"/>
    </xf>
    <xf numFmtId="2" fontId="15" fillId="0" borderId="2" xfId="0" applyNumberFormat="1" applyFont="1" applyBorder="1" applyAlignment="1">
      <alignment vertical="center"/>
    </xf>
    <xf numFmtId="190" fontId="15" fillId="0" borderId="6" xfId="0" applyNumberFormat="1" applyFont="1" applyFill="1" applyBorder="1" applyAlignment="1">
      <alignment vertical="center"/>
    </xf>
    <xf numFmtId="190" fontId="2" fillId="0" borderId="9" xfId="0" applyNumberFormat="1" applyFont="1" applyBorder="1" applyAlignment="1">
      <alignment vertical="center"/>
    </xf>
    <xf numFmtId="191" fontId="2" fillId="0" borderId="2" xfId="0" applyNumberFormat="1" applyFont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190" fontId="2" fillId="0" borderId="2" xfId="0" applyNumberFormat="1" applyFont="1" applyFill="1" applyBorder="1" applyAlignment="1">
      <alignment vertical="center"/>
    </xf>
    <xf numFmtId="190" fontId="2" fillId="0" borderId="6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191" fontId="2" fillId="0" borderId="2" xfId="0" applyNumberFormat="1" applyFont="1" applyFill="1" applyBorder="1" applyAlignment="1">
      <alignment vertical="center"/>
    </xf>
    <xf numFmtId="193" fontId="2" fillId="0" borderId="9" xfId="0" applyNumberFormat="1" applyFont="1" applyBorder="1" applyAlignment="1">
      <alignment vertical="center"/>
    </xf>
    <xf numFmtId="193" fontId="2" fillId="0" borderId="2" xfId="0" applyNumberFormat="1" applyFont="1" applyBorder="1" applyAlignment="1">
      <alignment vertical="center"/>
    </xf>
    <xf numFmtId="189" fontId="2" fillId="0" borderId="2" xfId="0" applyNumberFormat="1" applyFont="1" applyBorder="1" applyAlignment="1">
      <alignment vertical="center"/>
    </xf>
    <xf numFmtId="189" fontId="2" fillId="0" borderId="2" xfId="0" applyNumberFormat="1" applyFont="1" applyFill="1" applyBorder="1" applyAlignment="1">
      <alignment vertical="center"/>
    </xf>
    <xf numFmtId="189" fontId="2" fillId="0" borderId="6" xfId="0" applyNumberFormat="1" applyFont="1" applyFill="1" applyBorder="1" applyAlignment="1">
      <alignment vertical="center"/>
    </xf>
    <xf numFmtId="191" fontId="2" fillId="2" borderId="2" xfId="0" applyNumberFormat="1" applyFont="1" applyFill="1" applyBorder="1" applyAlignment="1">
      <alignment vertical="center"/>
    </xf>
    <xf numFmtId="191" fontId="15" fillId="0" borderId="2" xfId="0" applyNumberFormat="1" applyFont="1" applyBorder="1" applyAlignment="1">
      <alignment vertical="center"/>
    </xf>
    <xf numFmtId="190" fontId="15" fillId="0" borderId="6" xfId="0" applyNumberFormat="1" applyFont="1" applyBorder="1" applyAlignment="1">
      <alignment vertical="center"/>
    </xf>
    <xf numFmtId="189" fontId="2" fillId="0" borderId="9" xfId="0" applyNumberFormat="1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190" fontId="15" fillId="0" borderId="2" xfId="0" applyNumberFormat="1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90" fontId="2" fillId="0" borderId="21" xfId="0" applyNumberFormat="1" applyFont="1" applyBorder="1" applyAlignment="1">
      <alignment vertical="center"/>
    </xf>
    <xf numFmtId="190" fontId="2" fillId="0" borderId="1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90" fontId="31" fillId="0" borderId="10" xfId="0" applyNumberFormat="1" applyFont="1" applyBorder="1"/>
    <xf numFmtId="190" fontId="2" fillId="0" borderId="20" xfId="0" applyNumberFormat="1" applyFont="1" applyBorder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190" fontId="2" fillId="0" borderId="6" xfId="0" applyNumberFormat="1" applyFont="1" applyBorder="1" applyAlignment="1">
      <alignment vertical="center"/>
    </xf>
    <xf numFmtId="190" fontId="2" fillId="0" borderId="9" xfId="0" applyNumberFormat="1" applyFont="1" applyFill="1" applyBorder="1" applyAlignment="1">
      <alignment vertical="center"/>
    </xf>
    <xf numFmtId="189" fontId="2" fillId="0" borderId="6" xfId="0" applyNumberFormat="1" applyFont="1" applyBorder="1" applyAlignment="1">
      <alignment vertical="center"/>
    </xf>
    <xf numFmtId="192" fontId="15" fillId="0" borderId="2" xfId="0" applyNumberFormat="1" applyFont="1" applyBorder="1" applyAlignment="1">
      <alignment vertical="center"/>
    </xf>
    <xf numFmtId="189" fontId="2" fillId="0" borderId="9" xfId="0" applyNumberFormat="1" applyFont="1" applyBorder="1" applyAlignment="1">
      <alignment vertical="center"/>
    </xf>
    <xf numFmtId="192" fontId="2" fillId="0" borderId="2" xfId="0" applyNumberFormat="1" applyFont="1" applyBorder="1" applyAlignment="1">
      <alignment vertical="center"/>
    </xf>
    <xf numFmtId="190" fontId="2" fillId="0" borderId="17" xfId="0" applyNumberFormat="1" applyFont="1" applyBorder="1" applyAlignment="1">
      <alignment vertical="center"/>
    </xf>
    <xf numFmtId="190" fontId="31" fillId="0" borderId="18" xfId="0" applyNumberFormat="1" applyFont="1" applyBorder="1"/>
    <xf numFmtId="190" fontId="15" fillId="0" borderId="18" xfId="0" applyNumberFormat="1" applyFont="1" applyBorder="1"/>
    <xf numFmtId="0" fontId="2" fillId="0" borderId="22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15" fillId="0" borderId="12" xfId="0" applyFont="1" applyBorder="1"/>
    <xf numFmtId="0" fontId="15" fillId="0" borderId="15" xfId="0" applyFont="1" applyBorder="1"/>
    <xf numFmtId="0" fontId="18" fillId="0" borderId="23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25" fillId="0" borderId="13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3" fillId="2" borderId="9" xfId="1" applyNumberFormat="1" applyFont="1" applyFill="1" applyBorder="1" applyAlignment="1">
      <alignment horizontal="center" vertical="center" wrapText="1"/>
    </xf>
    <xf numFmtId="189" fontId="2" fillId="2" borderId="18" xfId="0" applyNumberFormat="1" applyFont="1" applyFill="1" applyBorder="1" applyAlignment="1">
      <alignment vertical="center"/>
    </xf>
    <xf numFmtId="189" fontId="2" fillId="2" borderId="10" xfId="0" applyNumberFormat="1" applyFont="1" applyFill="1" applyBorder="1" applyAlignment="1">
      <alignment vertical="center"/>
    </xf>
    <xf numFmtId="189" fontId="9" fillId="0" borderId="2" xfId="0" applyNumberFormat="1" applyFont="1" applyBorder="1" applyAlignment="1">
      <alignment vertical="center"/>
    </xf>
    <xf numFmtId="189" fontId="9" fillId="0" borderId="6" xfId="0" applyNumberFormat="1" applyFont="1" applyBorder="1" applyAlignment="1">
      <alignment vertical="center"/>
    </xf>
    <xf numFmtId="189" fontId="2" fillId="0" borderId="18" xfId="0" applyNumberFormat="1" applyFont="1" applyBorder="1" applyAlignment="1">
      <alignment vertical="center"/>
    </xf>
    <xf numFmtId="189" fontId="2" fillId="0" borderId="10" xfId="0" applyNumberFormat="1" applyFont="1" applyBorder="1" applyAlignment="1">
      <alignment vertical="center"/>
    </xf>
    <xf numFmtId="189" fontId="15" fillId="0" borderId="9" xfId="0" applyNumberFormat="1" applyFont="1" applyBorder="1" applyAlignment="1">
      <alignment vertical="center"/>
    </xf>
    <xf numFmtId="189" fontId="15" fillId="0" borderId="2" xfId="0" applyNumberFormat="1" applyFont="1" applyBorder="1" applyAlignment="1">
      <alignment vertical="center"/>
    </xf>
    <xf numFmtId="189" fontId="15" fillId="0" borderId="6" xfId="0" applyNumberFormat="1" applyFont="1" applyBorder="1" applyAlignment="1">
      <alignment vertical="center"/>
    </xf>
    <xf numFmtId="189" fontId="31" fillId="0" borderId="18" xfId="0" applyNumberFormat="1" applyFont="1" applyBorder="1" applyAlignment="1">
      <alignment vertical="center"/>
    </xf>
    <xf numFmtId="189" fontId="31" fillId="0" borderId="10" xfId="0" applyNumberFormat="1" applyFont="1" applyBorder="1" applyAlignment="1">
      <alignment vertical="center"/>
    </xf>
    <xf numFmtId="189" fontId="9" fillId="0" borderId="9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193" fontId="2" fillId="0" borderId="18" xfId="0" applyNumberFormat="1" applyFont="1" applyBorder="1" applyAlignment="1">
      <alignment vertical="center"/>
    </xf>
    <xf numFmtId="191" fontId="9" fillId="0" borderId="2" xfId="0" applyNumberFormat="1" applyFont="1" applyBorder="1" applyAlignment="1">
      <alignment vertical="center"/>
    </xf>
    <xf numFmtId="189" fontId="9" fillId="0" borderId="2" xfId="0" applyNumberFormat="1" applyFont="1" applyFill="1" applyBorder="1" applyAlignment="1">
      <alignment vertical="center"/>
    </xf>
    <xf numFmtId="190" fontId="2" fillId="0" borderId="18" xfId="0" applyNumberFormat="1" applyFont="1" applyBorder="1" applyAlignment="1">
      <alignment vertical="center"/>
    </xf>
    <xf numFmtId="189" fontId="15" fillId="0" borderId="21" xfId="0" applyNumberFormat="1" applyFont="1" applyBorder="1" applyAlignment="1">
      <alignment vertical="center"/>
    </xf>
    <xf numFmtId="189" fontId="15" fillId="0" borderId="16" xfId="0" applyNumberFormat="1" applyFont="1" applyBorder="1" applyAlignment="1">
      <alignment vertical="center"/>
    </xf>
    <xf numFmtId="189" fontId="15" fillId="0" borderId="17" xfId="0" applyNumberFormat="1" applyFont="1" applyBorder="1" applyAlignment="1">
      <alignment vertical="center"/>
    </xf>
    <xf numFmtId="190" fontId="2" fillId="0" borderId="10" xfId="0" applyNumberFormat="1" applyFont="1" applyBorder="1" applyAlignment="1">
      <alignment vertical="center"/>
    </xf>
    <xf numFmtId="189" fontId="9" fillId="0" borderId="9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5" fillId="0" borderId="7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189" fontId="6" fillId="0" borderId="16" xfId="0" applyNumberFormat="1" applyFont="1" applyBorder="1"/>
    <xf numFmtId="189" fontId="6" fillId="0" borderId="17" xfId="0" applyNumberFormat="1" applyFont="1" applyBorder="1"/>
    <xf numFmtId="1" fontId="3" fillId="0" borderId="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189" fontId="6" fillId="0" borderId="24" xfId="0" applyNumberFormat="1" applyFont="1" applyBorder="1"/>
    <xf numFmtId="0" fontId="5" fillId="2" borderId="6" xfId="0" applyFont="1" applyFill="1" applyBorder="1" applyAlignment="1">
      <alignment horizontal="center"/>
    </xf>
    <xf numFmtId="189" fontId="5" fillId="0" borderId="6" xfId="0" applyNumberFormat="1" applyFont="1" applyBorder="1"/>
    <xf numFmtId="189" fontId="5" fillId="2" borderId="6" xfId="0" applyNumberFormat="1" applyFont="1" applyFill="1" applyBorder="1"/>
    <xf numFmtId="189" fontId="24" fillId="0" borderId="6" xfId="0" applyNumberFormat="1" applyFont="1" applyBorder="1"/>
    <xf numFmtId="189" fontId="5" fillId="0" borderId="9" xfId="0" applyNumberFormat="1" applyFont="1" applyBorder="1"/>
    <xf numFmtId="0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/>
    <xf numFmtId="0" fontId="5" fillId="0" borderId="9" xfId="0" applyNumberFormat="1" applyFont="1" applyBorder="1" applyAlignment="1">
      <alignment horizontal="center"/>
    </xf>
    <xf numFmtId="189" fontId="5" fillId="0" borderId="18" xfId="0" applyNumberFormat="1" applyFont="1" applyBorder="1"/>
    <xf numFmtId="1" fontId="5" fillId="0" borderId="2" xfId="0" applyNumberFormat="1" applyFont="1" applyBorder="1"/>
    <xf numFmtId="0" fontId="5" fillId="2" borderId="6" xfId="0" applyFont="1" applyFill="1" applyBorder="1" applyAlignment="1">
      <alignment horizontal="center" vertical="center"/>
    </xf>
    <xf numFmtId="189" fontId="24" fillId="0" borderId="9" xfId="0" applyNumberFormat="1" applyFont="1" applyBorder="1"/>
    <xf numFmtId="189" fontId="24" fillId="0" borderId="18" xfId="0" applyNumberFormat="1" applyFont="1" applyBorder="1"/>
    <xf numFmtId="0" fontId="24" fillId="0" borderId="17" xfId="0" applyNumberFormat="1" applyFont="1" applyBorder="1" applyAlignment="1">
      <alignment horizontal="center"/>
    </xf>
    <xf numFmtId="189" fontId="24" fillId="0" borderId="21" xfId="0" applyNumberFormat="1" applyFont="1" applyBorder="1"/>
    <xf numFmtId="189" fontId="24" fillId="0" borderId="16" xfId="0" applyNumberFormat="1" applyFont="1" applyBorder="1"/>
    <xf numFmtId="189" fontId="24" fillId="0" borderId="17" xfId="0" applyNumberFormat="1" applyFont="1" applyBorder="1"/>
    <xf numFmtId="0" fontId="24" fillId="0" borderId="11" xfId="0" applyFont="1" applyBorder="1"/>
    <xf numFmtId="0" fontId="0" fillId="0" borderId="25" xfId="0" applyBorder="1" applyAlignment="1">
      <alignment vertical="top"/>
    </xf>
    <xf numFmtId="49" fontId="8" fillId="0" borderId="7" xfId="0" applyNumberFormat="1" applyFont="1" applyBorder="1" applyAlignment="1">
      <alignment vertical="top" wrapText="1"/>
    </xf>
    <xf numFmtId="0" fontId="0" fillId="0" borderId="0" xfId="0" applyNumberFormat="1" applyAlignment="1">
      <alignment horizontal="center" vertical="center"/>
    </xf>
    <xf numFmtId="189" fontId="2" fillId="2" borderId="9" xfId="0" applyNumberFormat="1" applyFont="1" applyFill="1" applyBorder="1" applyAlignment="1">
      <alignment horizontal="center" vertical="center"/>
    </xf>
    <xf numFmtId="189" fontId="2" fillId="2" borderId="2" xfId="0" applyNumberFormat="1" applyFont="1" applyFill="1" applyBorder="1" applyAlignment="1">
      <alignment horizontal="center" vertical="center"/>
    </xf>
    <xf numFmtId="189" fontId="2" fillId="2" borderId="6" xfId="0" applyNumberFormat="1" applyFont="1" applyFill="1" applyBorder="1" applyAlignment="1">
      <alignment horizontal="center" vertical="center"/>
    </xf>
    <xf numFmtId="189" fontId="2" fillId="2" borderId="18" xfId="0" applyNumberFormat="1" applyFont="1" applyFill="1" applyBorder="1" applyAlignment="1">
      <alignment horizontal="center" vertical="center"/>
    </xf>
    <xf numFmtId="189" fontId="2" fillId="2" borderId="1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9" fontId="15" fillId="0" borderId="2" xfId="0" applyNumberFormat="1" applyFont="1" applyBorder="1" applyAlignment="1">
      <alignment horizontal="center" vertical="center"/>
    </xf>
    <xf numFmtId="189" fontId="15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9" fontId="15" fillId="0" borderId="9" xfId="0" applyNumberFormat="1" applyFont="1" applyBorder="1" applyAlignment="1">
      <alignment horizontal="center" vertical="center"/>
    </xf>
    <xf numFmtId="189" fontId="2" fillId="0" borderId="2" xfId="0" applyNumberFormat="1" applyFont="1" applyBorder="1" applyAlignment="1">
      <alignment horizontal="center" vertical="center"/>
    </xf>
    <xf numFmtId="189" fontId="2" fillId="0" borderId="18" xfId="0" applyNumberFormat="1" applyFont="1" applyBorder="1" applyAlignment="1">
      <alignment horizontal="center" vertical="center"/>
    </xf>
    <xf numFmtId="189" fontId="2" fillId="0" borderId="10" xfId="0" applyNumberFormat="1" applyFont="1" applyBorder="1" applyAlignment="1">
      <alignment horizontal="center" vertical="center"/>
    </xf>
    <xf numFmtId="189" fontId="2" fillId="0" borderId="9" xfId="0" applyNumberFormat="1" applyFont="1" applyBorder="1" applyAlignment="1">
      <alignment horizontal="center" vertical="center"/>
    </xf>
    <xf numFmtId="189" fontId="2" fillId="0" borderId="6" xfId="0" applyNumberFormat="1" applyFont="1" applyBorder="1" applyAlignment="1">
      <alignment horizontal="center" vertical="center"/>
    </xf>
    <xf numFmtId="189" fontId="2" fillId="0" borderId="9" xfId="0" applyNumberFormat="1" applyFont="1" applyFill="1" applyBorder="1" applyAlignment="1">
      <alignment horizontal="center" vertical="center"/>
    </xf>
    <xf numFmtId="189" fontId="2" fillId="0" borderId="2" xfId="0" applyNumberFormat="1" applyFont="1" applyFill="1" applyBorder="1" applyAlignment="1">
      <alignment horizontal="center" vertical="center"/>
    </xf>
    <xf numFmtId="194" fontId="2" fillId="0" borderId="9" xfId="0" applyNumberFormat="1" applyFont="1" applyBorder="1" applyAlignment="1">
      <alignment horizontal="center" vertical="center"/>
    </xf>
    <xf numFmtId="194" fontId="2" fillId="0" borderId="2" xfId="0" applyNumberFormat="1" applyFont="1" applyBorder="1" applyAlignment="1">
      <alignment horizontal="center" vertical="center"/>
    </xf>
    <xf numFmtId="191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89" fontId="2" fillId="0" borderId="6" xfId="0" applyNumberFormat="1" applyFont="1" applyFill="1" applyBorder="1" applyAlignment="1">
      <alignment horizontal="center" vertical="center"/>
    </xf>
    <xf numFmtId="190" fontId="2" fillId="0" borderId="9" xfId="0" applyNumberFormat="1" applyFont="1" applyBorder="1" applyAlignment="1">
      <alignment horizontal="center" vertical="center"/>
    </xf>
    <xf numFmtId="190" fontId="2" fillId="0" borderId="2" xfId="0" applyNumberFormat="1" applyFont="1" applyBorder="1" applyAlignment="1">
      <alignment horizontal="center" vertical="center"/>
    </xf>
    <xf numFmtId="190" fontId="2" fillId="0" borderId="6" xfId="0" applyNumberFormat="1" applyFont="1" applyBorder="1" applyAlignment="1">
      <alignment horizontal="center" vertical="center"/>
    </xf>
    <xf numFmtId="190" fontId="2" fillId="0" borderId="18" xfId="0" applyNumberFormat="1" applyFont="1" applyBorder="1" applyAlignment="1">
      <alignment horizontal="center" vertical="center"/>
    </xf>
    <xf numFmtId="190" fontId="2" fillId="0" borderId="10" xfId="0" applyNumberFormat="1" applyFont="1" applyBorder="1" applyAlignment="1">
      <alignment horizontal="center" vertical="center"/>
    </xf>
    <xf numFmtId="192" fontId="2" fillId="0" borderId="2" xfId="0" applyNumberFormat="1" applyFont="1" applyBorder="1" applyAlignment="1">
      <alignment horizontal="center" vertical="center"/>
    </xf>
    <xf numFmtId="192" fontId="2" fillId="0" borderId="6" xfId="0" applyNumberFormat="1" applyFont="1" applyBorder="1" applyAlignment="1">
      <alignment horizontal="center" vertical="center"/>
    </xf>
    <xf numFmtId="191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90" fontId="2" fillId="0" borderId="2" xfId="0" applyNumberFormat="1" applyFont="1" applyFill="1" applyBorder="1" applyAlignment="1">
      <alignment horizontal="center" vertical="center"/>
    </xf>
    <xf numFmtId="190" fontId="2" fillId="0" borderId="6" xfId="0" applyNumberFormat="1" applyFont="1" applyFill="1" applyBorder="1" applyAlignment="1">
      <alignment horizontal="center" vertical="center"/>
    </xf>
    <xf numFmtId="194" fontId="2" fillId="2" borderId="9" xfId="0" applyNumberFormat="1" applyFont="1" applyFill="1" applyBorder="1" applyAlignment="1">
      <alignment horizontal="center" vertical="center"/>
    </xf>
    <xf numFmtId="194" fontId="2" fillId="2" borderId="2" xfId="0" applyNumberFormat="1" applyFont="1" applyFill="1" applyBorder="1" applyAlignment="1">
      <alignment horizontal="center" vertical="center"/>
    </xf>
    <xf numFmtId="19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89" fontId="15" fillId="0" borderId="18" xfId="0" applyNumberFormat="1" applyFont="1" applyBorder="1" applyAlignment="1">
      <alignment horizontal="center" vertical="center"/>
    </xf>
    <xf numFmtId="189" fontId="15" fillId="0" borderId="10" xfId="0" applyNumberFormat="1" applyFont="1" applyBorder="1" applyAlignment="1">
      <alignment horizontal="center" vertical="center"/>
    </xf>
    <xf numFmtId="194" fontId="15" fillId="0" borderId="9" xfId="0" applyNumberFormat="1" applyFont="1" applyBorder="1" applyAlignment="1">
      <alignment horizontal="center" vertical="center"/>
    </xf>
    <xf numFmtId="194" fontId="15" fillId="0" borderId="2" xfId="0" applyNumberFormat="1" applyFont="1" applyBorder="1" applyAlignment="1">
      <alignment horizontal="center" vertical="center"/>
    </xf>
    <xf numFmtId="191" fontId="15" fillId="0" borderId="2" xfId="0" applyNumberFormat="1" applyFont="1" applyBorder="1" applyAlignment="1">
      <alignment horizontal="center" vertical="center"/>
    </xf>
    <xf numFmtId="189" fontId="2" fillId="0" borderId="21" xfId="0" applyNumberFormat="1" applyFont="1" applyBorder="1" applyAlignment="1">
      <alignment horizontal="center" vertical="center"/>
    </xf>
    <xf numFmtId="189" fontId="2" fillId="0" borderId="16" xfId="0" applyNumberFormat="1" applyFont="1" applyBorder="1" applyAlignment="1">
      <alignment horizontal="center" vertical="center"/>
    </xf>
    <xf numFmtId="189" fontId="2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8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Fill="1" applyBorder="1" applyAlignment="1">
      <alignment vertical="top" wrapText="1"/>
    </xf>
    <xf numFmtId="0" fontId="8" fillId="0" borderId="10" xfId="0" applyFont="1" applyBorder="1" applyAlignment="1">
      <alignment vertical="top"/>
    </xf>
    <xf numFmtId="2" fontId="2" fillId="0" borderId="2" xfId="0" applyNumberFormat="1" applyFont="1" applyBorder="1"/>
    <xf numFmtId="2" fontId="2" fillId="0" borderId="6" xfId="0" applyNumberFormat="1" applyFont="1" applyBorder="1"/>
    <xf numFmtId="0" fontId="8" fillId="0" borderId="7" xfId="1" applyNumberFormat="1" applyFont="1" applyFill="1" applyBorder="1" applyAlignment="1">
      <alignment horizontal="left" vertical="top" wrapText="1"/>
    </xf>
    <xf numFmtId="43" fontId="8" fillId="0" borderId="7" xfId="3" applyFont="1" applyFill="1" applyBorder="1" applyAlignment="1">
      <alignment vertical="top" wrapText="1"/>
    </xf>
    <xf numFmtId="189" fontId="2" fillId="2" borderId="9" xfId="0" applyNumberFormat="1" applyFont="1" applyFill="1" applyBorder="1" applyAlignment="1">
      <alignment horizontal="center" vertical="top"/>
    </xf>
    <xf numFmtId="189" fontId="2" fillId="2" borderId="2" xfId="0" applyNumberFormat="1" applyFont="1" applyFill="1" applyBorder="1" applyAlignment="1">
      <alignment horizontal="center" vertical="top"/>
    </xf>
    <xf numFmtId="189" fontId="2" fillId="2" borderId="6" xfId="0" applyNumberFormat="1" applyFont="1" applyFill="1" applyBorder="1" applyAlignment="1">
      <alignment horizontal="center" vertical="top"/>
    </xf>
    <xf numFmtId="189" fontId="2" fillId="2" borderId="18" xfId="0" applyNumberFormat="1" applyFont="1" applyFill="1" applyBorder="1" applyAlignment="1">
      <alignment horizontal="center" vertical="top"/>
    </xf>
    <xf numFmtId="189" fontId="2" fillId="2" borderId="10" xfId="0" applyNumberFormat="1" applyFont="1" applyFill="1" applyBorder="1" applyAlignment="1">
      <alignment horizontal="center" vertical="top"/>
    </xf>
    <xf numFmtId="189" fontId="2" fillId="0" borderId="2" xfId="0" applyNumberFormat="1" applyFont="1" applyBorder="1" applyAlignment="1">
      <alignment horizontal="center" vertical="top"/>
    </xf>
    <xf numFmtId="189" fontId="2" fillId="0" borderId="6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89" fontId="31" fillId="2" borderId="18" xfId="0" applyNumberFormat="1" applyFont="1" applyFill="1" applyBorder="1" applyAlignment="1">
      <alignment horizontal="center" vertical="top"/>
    </xf>
    <xf numFmtId="189" fontId="31" fillId="2" borderId="10" xfId="0" applyNumberFormat="1" applyFont="1" applyFill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top"/>
    </xf>
    <xf numFmtId="2" fontId="15" fillId="0" borderId="6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191" fontId="2" fillId="0" borderId="2" xfId="0" applyNumberFormat="1" applyFont="1" applyBorder="1" applyAlignment="1">
      <alignment horizontal="center" vertical="top"/>
    </xf>
    <xf numFmtId="191" fontId="2" fillId="2" borderId="2" xfId="0" applyNumberFormat="1" applyFont="1" applyFill="1" applyBorder="1" applyAlignment="1">
      <alignment horizontal="center" vertical="top"/>
    </xf>
    <xf numFmtId="189" fontId="2" fillId="0" borderId="9" xfId="0" applyNumberFormat="1" applyFont="1" applyBorder="1" applyAlignment="1">
      <alignment horizontal="center" vertical="top"/>
    </xf>
    <xf numFmtId="189" fontId="2" fillId="0" borderId="18" xfId="0" applyNumberFormat="1" applyFont="1" applyBorder="1" applyAlignment="1">
      <alignment horizontal="center" vertical="top"/>
    </xf>
    <xf numFmtId="189" fontId="2" fillId="0" borderId="10" xfId="0" applyNumberFormat="1" applyFont="1" applyBorder="1" applyAlignment="1">
      <alignment horizontal="center" vertical="top"/>
    </xf>
    <xf numFmtId="189" fontId="2" fillId="0" borderId="9" xfId="0" applyNumberFormat="1" applyFont="1" applyFill="1" applyBorder="1" applyAlignment="1">
      <alignment horizontal="center" vertical="top"/>
    </xf>
    <xf numFmtId="189" fontId="2" fillId="0" borderId="2" xfId="0" applyNumberFormat="1" applyFont="1" applyFill="1" applyBorder="1" applyAlignment="1">
      <alignment horizontal="center" vertical="top"/>
    </xf>
    <xf numFmtId="193" fontId="2" fillId="0" borderId="9" xfId="0" applyNumberFormat="1" applyFont="1" applyBorder="1" applyAlignment="1">
      <alignment horizontal="center" vertical="top"/>
    </xf>
    <xf numFmtId="193" fontId="2" fillId="0" borderId="2" xfId="0" applyNumberFormat="1" applyFont="1" applyBorder="1" applyAlignment="1">
      <alignment horizontal="center" vertical="top"/>
    </xf>
    <xf numFmtId="191" fontId="2" fillId="0" borderId="2" xfId="0" applyNumberFormat="1" applyFont="1" applyFill="1" applyBorder="1" applyAlignment="1">
      <alignment horizontal="center" vertical="top"/>
    </xf>
    <xf numFmtId="189" fontId="2" fillId="0" borderId="6" xfId="0" applyNumberFormat="1" applyFont="1" applyFill="1" applyBorder="1" applyAlignment="1">
      <alignment horizontal="center" vertical="top"/>
    </xf>
    <xf numFmtId="2" fontId="15" fillId="0" borderId="9" xfId="0" applyNumberFormat="1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191" fontId="15" fillId="0" borderId="2" xfId="0" applyNumberFormat="1" applyFont="1" applyBorder="1" applyAlignment="1">
      <alignment horizontal="center" vertical="top"/>
    </xf>
    <xf numFmtId="2" fontId="15" fillId="0" borderId="21" xfId="0" applyNumberFormat="1" applyFont="1" applyBorder="1"/>
    <xf numFmtId="2" fontId="15" fillId="0" borderId="16" xfId="0" applyNumberFormat="1" applyFont="1" applyBorder="1"/>
    <xf numFmtId="2" fontId="15" fillId="0" borderId="17" xfId="0" applyNumberFormat="1" applyFont="1" applyBorder="1"/>
    <xf numFmtId="0" fontId="15" fillId="0" borderId="24" xfId="0" applyFont="1" applyBorder="1"/>
    <xf numFmtId="0" fontId="15" fillId="0" borderId="27" xfId="0" applyFont="1" applyBorder="1"/>
    <xf numFmtId="191" fontId="15" fillId="0" borderId="16" xfId="0" applyNumberFormat="1" applyFont="1" applyBorder="1"/>
    <xf numFmtId="0" fontId="15" fillId="0" borderId="16" xfId="0" applyFont="1" applyBorder="1"/>
    <xf numFmtId="0" fontId="15" fillId="0" borderId="17" xfId="0" applyFont="1" applyBorder="1"/>
    <xf numFmtId="0" fontId="2" fillId="2" borderId="6" xfId="0" applyFont="1" applyFill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2" borderId="2" xfId="0" applyFont="1" applyFill="1" applyBorder="1"/>
    <xf numFmtId="189" fontId="15" fillId="0" borderId="2" xfId="0" applyNumberFormat="1" applyFont="1" applyFill="1" applyBorder="1"/>
    <xf numFmtId="189" fontId="15" fillId="0" borderId="6" xfId="0" applyNumberFormat="1" applyFont="1" applyFill="1" applyBorder="1"/>
    <xf numFmtId="189" fontId="15" fillId="0" borderId="18" xfId="0" applyNumberFormat="1" applyFont="1" applyBorder="1"/>
    <xf numFmtId="189" fontId="15" fillId="0" borderId="10" xfId="0" applyNumberFormat="1" applyFont="1" applyBorder="1"/>
    <xf numFmtId="0" fontId="8" fillId="0" borderId="8" xfId="1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center"/>
    </xf>
    <xf numFmtId="189" fontId="15" fillId="0" borderId="18" xfId="0" applyNumberFormat="1" applyFont="1" applyBorder="1" applyAlignment="1">
      <alignment vertical="center"/>
    </xf>
    <xf numFmtId="0" fontId="8" fillId="0" borderId="10" xfId="0" applyFont="1" applyBorder="1" applyAlignment="1">
      <alignment vertical="top" wrapText="1"/>
    </xf>
    <xf numFmtId="0" fontId="8" fillId="0" borderId="10" xfId="1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vertical="top"/>
    </xf>
    <xf numFmtId="189" fontId="15" fillId="0" borderId="10" xfId="0" applyNumberFormat="1" applyFont="1" applyBorder="1" applyAlignment="1">
      <alignment vertical="center"/>
    </xf>
    <xf numFmtId="191" fontId="15" fillId="0" borderId="16" xfId="0" applyNumberFormat="1" applyFont="1" applyBorder="1" applyAlignment="1">
      <alignment vertical="center"/>
    </xf>
    <xf numFmtId="0" fontId="11" fillId="0" borderId="11" xfId="0" applyFont="1" applyBorder="1" applyAlignment="1">
      <alignment vertical="top"/>
    </xf>
    <xf numFmtId="0" fontId="19" fillId="0" borderId="0" xfId="0" applyNumberFormat="1" applyFont="1" applyAlignment="1">
      <alignment horizontal="center"/>
    </xf>
    <xf numFmtId="0" fontId="19" fillId="0" borderId="0" xfId="0" applyFont="1"/>
    <xf numFmtId="2" fontId="15" fillId="0" borderId="6" xfId="0" applyNumberFormat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6" fillId="0" borderId="9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9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 vertical="top"/>
    </xf>
    <xf numFmtId="0" fontId="15" fillId="0" borderId="6" xfId="0" applyNumberFormat="1" applyFont="1" applyBorder="1" applyAlignment="1">
      <alignment horizontal="center" vertical="top"/>
    </xf>
    <xf numFmtId="49" fontId="8" fillId="0" borderId="7" xfId="0" quotePrefix="1" applyNumberFormat="1" applyFont="1" applyBorder="1" applyAlignment="1">
      <alignment vertical="top" wrapText="1"/>
    </xf>
    <xf numFmtId="0" fontId="27" fillId="0" borderId="0" xfId="0" applyFont="1"/>
    <xf numFmtId="0" fontId="0" fillId="0" borderId="0" xfId="0" applyFont="1"/>
    <xf numFmtId="0" fontId="0" fillId="0" borderId="2" xfId="0" applyBorder="1"/>
    <xf numFmtId="189" fontId="2" fillId="0" borderId="28" xfId="0" applyNumberFormat="1" applyFont="1" applyBorder="1" applyAlignment="1">
      <alignment vertical="center"/>
    </xf>
    <xf numFmtId="189" fontId="15" fillId="0" borderId="28" xfId="0" applyNumberFormat="1" applyFont="1" applyBorder="1" applyAlignment="1">
      <alignment vertical="center"/>
    </xf>
    <xf numFmtId="189" fontId="15" fillId="0" borderId="29" xfId="0" applyNumberFormat="1" applyFont="1" applyBorder="1" applyAlignment="1">
      <alignment vertical="center"/>
    </xf>
    <xf numFmtId="0" fontId="8" fillId="0" borderId="30" xfId="0" applyFont="1" applyBorder="1" applyAlignment="1">
      <alignment vertical="top"/>
    </xf>
    <xf numFmtId="0" fontId="3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 vertical="top"/>
    </xf>
    <xf numFmtId="189" fontId="2" fillId="0" borderId="31" xfId="0" applyNumberFormat="1" applyFont="1" applyBorder="1" applyAlignment="1">
      <alignment horizontal="center" vertical="top"/>
    </xf>
    <xf numFmtId="189" fontId="2" fillId="0" borderId="33" xfId="0" applyNumberFormat="1" applyFont="1" applyBorder="1" applyAlignment="1">
      <alignment horizontal="center" vertical="top"/>
    </xf>
    <xf numFmtId="189" fontId="2" fillId="0" borderId="32" xfId="0" applyNumberFormat="1" applyFont="1" applyBorder="1" applyAlignment="1">
      <alignment horizontal="center" vertical="top"/>
    </xf>
    <xf numFmtId="189" fontId="2" fillId="0" borderId="3" xfId="0" applyNumberFormat="1" applyFont="1" applyBorder="1" applyAlignment="1">
      <alignment horizontal="center" vertical="top"/>
    </xf>
    <xf numFmtId="191" fontId="2" fillId="0" borderId="33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10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190" fontId="31" fillId="0" borderId="18" xfId="0" applyNumberFormat="1" applyFont="1" applyBorder="1" applyAlignment="1">
      <alignment horizontal="center" vertical="top"/>
    </xf>
    <xf numFmtId="190" fontId="31" fillId="0" borderId="10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15" fillId="0" borderId="35" xfId="0" applyNumberFormat="1" applyFont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5" fillId="0" borderId="35" xfId="0" applyFont="1" applyBorder="1"/>
    <xf numFmtId="0" fontId="15" fillId="0" borderId="37" xfId="0" applyFont="1" applyBorder="1"/>
    <xf numFmtId="0" fontId="15" fillId="0" borderId="36" xfId="0" applyFont="1" applyBorder="1"/>
    <xf numFmtId="0" fontId="8" fillId="0" borderId="38" xfId="1" applyNumberFormat="1" applyFont="1" applyBorder="1" applyAlignment="1">
      <alignment horizontal="left" vertical="top" wrapText="1"/>
    </xf>
    <xf numFmtId="0" fontId="2" fillId="2" borderId="31" xfId="1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189" fontId="2" fillId="2" borderId="31" xfId="0" applyNumberFormat="1" applyFont="1" applyFill="1" applyBorder="1" applyAlignment="1">
      <alignment vertical="center"/>
    </xf>
    <xf numFmtId="189" fontId="2" fillId="2" borderId="33" xfId="0" applyNumberFormat="1" applyFont="1" applyFill="1" applyBorder="1" applyAlignment="1">
      <alignment vertical="center"/>
    </xf>
    <xf numFmtId="189" fontId="2" fillId="2" borderId="32" xfId="0" applyNumberFormat="1" applyFont="1" applyFill="1" applyBorder="1" applyAlignment="1">
      <alignment vertical="center"/>
    </xf>
    <xf numFmtId="189" fontId="2" fillId="2" borderId="4" xfId="0" applyNumberFormat="1" applyFont="1" applyFill="1" applyBorder="1" applyAlignment="1">
      <alignment vertical="center"/>
    </xf>
    <xf numFmtId="189" fontId="2" fillId="2" borderId="3" xfId="0" applyNumberFormat="1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6" fillId="0" borderId="39" xfId="0" applyFont="1" applyBorder="1" applyAlignment="1">
      <alignment vertical="top"/>
    </xf>
    <xf numFmtId="0" fontId="15" fillId="0" borderId="40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189" fontId="15" fillId="0" borderId="40" xfId="0" applyNumberFormat="1" applyFont="1" applyBorder="1" applyAlignment="1">
      <alignment vertical="center"/>
    </xf>
    <xf numFmtId="189" fontId="31" fillId="0" borderId="12" xfId="0" applyNumberFormat="1" applyFont="1" applyBorder="1" applyAlignment="1">
      <alignment vertical="center"/>
    </xf>
    <xf numFmtId="189" fontId="31" fillId="0" borderId="15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41" xfId="0" applyBorder="1" applyAlignment="1">
      <alignment vertical="top"/>
    </xf>
    <xf numFmtId="0" fontId="8" fillId="0" borderId="38" xfId="0" applyFont="1" applyBorder="1" applyAlignment="1">
      <alignment vertical="top" wrapText="1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189" fontId="2" fillId="0" borderId="31" xfId="0" applyNumberFormat="1" applyFont="1" applyBorder="1" applyAlignment="1">
      <alignment vertical="center"/>
    </xf>
    <xf numFmtId="189" fontId="2" fillId="0" borderId="33" xfId="0" applyNumberFormat="1" applyFont="1" applyBorder="1" applyAlignment="1">
      <alignment vertical="center"/>
    </xf>
    <xf numFmtId="189" fontId="2" fillId="0" borderId="32" xfId="0" applyNumberFormat="1" applyFont="1" applyBorder="1" applyAlignment="1">
      <alignment vertical="center"/>
    </xf>
    <xf numFmtId="189" fontId="2" fillId="0" borderId="4" xfId="0" applyNumberFormat="1" applyFont="1" applyBorder="1" applyAlignment="1">
      <alignment vertical="center"/>
    </xf>
    <xf numFmtId="189" fontId="2" fillId="0" borderId="3" xfId="0" applyNumberFormat="1" applyFont="1" applyBorder="1" applyAlignment="1">
      <alignment vertical="center"/>
    </xf>
    <xf numFmtId="191" fontId="2" fillId="0" borderId="33" xfId="0" applyNumberFormat="1" applyFont="1" applyBorder="1" applyAlignment="1">
      <alignment vertical="center"/>
    </xf>
    <xf numFmtId="2" fontId="2" fillId="0" borderId="33" xfId="0" applyNumberFormat="1" applyFont="1" applyBorder="1" applyAlignment="1">
      <alignment vertical="center"/>
    </xf>
    <xf numFmtId="2" fontId="2" fillId="0" borderId="32" xfId="0" applyNumberFormat="1" applyFont="1" applyBorder="1" applyAlignment="1">
      <alignment vertical="center"/>
    </xf>
    <xf numFmtId="191" fontId="15" fillId="0" borderId="28" xfId="0" applyNumberFormat="1" applyFont="1" applyBorder="1" applyAlignment="1">
      <alignment vertical="center"/>
    </xf>
    <xf numFmtId="0" fontId="8" fillId="0" borderId="38" xfId="0" applyFont="1" applyBorder="1" applyAlignment="1">
      <alignment vertical="top"/>
    </xf>
    <xf numFmtId="189" fontId="2" fillId="0" borderId="31" xfId="0" applyNumberFormat="1" applyFont="1" applyFill="1" applyBorder="1" applyAlignment="1">
      <alignment vertical="center"/>
    </xf>
    <xf numFmtId="189" fontId="2" fillId="0" borderId="33" xfId="0" applyNumberFormat="1" applyFont="1" applyFill="1" applyBorder="1" applyAlignment="1">
      <alignment vertical="center"/>
    </xf>
    <xf numFmtId="0" fontId="16" fillId="0" borderId="11" xfId="0" applyFont="1" applyBorder="1" applyAlignment="1">
      <alignment vertical="top"/>
    </xf>
    <xf numFmtId="0" fontId="25" fillId="0" borderId="35" xfId="0" applyNumberFormat="1" applyFont="1" applyBorder="1" applyAlignment="1">
      <alignment horizontal="center" vertical="center"/>
    </xf>
    <xf numFmtId="0" fontId="25" fillId="0" borderId="36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5" fillId="0" borderId="4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2" fillId="0" borderId="42" xfId="0" applyFont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16" fillId="0" borderId="34" xfId="0" applyFont="1" applyBorder="1"/>
    <xf numFmtId="0" fontId="16" fillId="0" borderId="43" xfId="0" applyFont="1" applyBorder="1"/>
    <xf numFmtId="0" fontId="6" fillId="0" borderId="40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189" fontId="6" fillId="0" borderId="12" xfId="0" applyNumberFormat="1" applyFont="1" applyBorder="1"/>
    <xf numFmtId="189" fontId="6" fillId="0" borderId="28" xfId="0" applyNumberFormat="1" applyFont="1" applyBorder="1"/>
    <xf numFmtId="189" fontId="6" fillId="0" borderId="29" xfId="0" applyNumberFormat="1" applyFont="1" applyBorder="1"/>
    <xf numFmtId="189" fontId="6" fillId="0" borderId="15" xfId="0" applyNumberFormat="1" applyFont="1" applyBorder="1"/>
    <xf numFmtId="189" fontId="24" fillId="0" borderId="40" xfId="0" applyNumberFormat="1" applyFont="1" applyBorder="1"/>
    <xf numFmtId="189" fontId="24" fillId="0" borderId="28" xfId="0" applyNumberFormat="1" applyFont="1" applyBorder="1"/>
    <xf numFmtId="189" fontId="24" fillId="0" borderId="29" xfId="0" applyNumberFormat="1" applyFont="1" applyBorder="1"/>
    <xf numFmtId="191" fontId="24" fillId="0" borderId="28" xfId="0" applyNumberFormat="1" applyFont="1" applyBorder="1"/>
    <xf numFmtId="0" fontId="5" fillId="0" borderId="43" xfId="0" applyFont="1" applyBorder="1" applyAlignment="1">
      <alignment horizontal="center"/>
    </xf>
    <xf numFmtId="0" fontId="5" fillId="0" borderId="39" xfId="0" applyFont="1" applyBorder="1" applyAlignment="1">
      <alignment vertical="top"/>
    </xf>
    <xf numFmtId="0" fontId="8" fillId="0" borderId="33" xfId="0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/>
    </xf>
    <xf numFmtId="189" fontId="3" fillId="0" borderId="4" xfId="0" applyNumberFormat="1" applyFont="1" applyBorder="1"/>
    <xf numFmtId="189" fontId="3" fillId="0" borderId="33" xfId="0" applyNumberFormat="1" applyFont="1" applyBorder="1"/>
    <xf numFmtId="189" fontId="3" fillId="0" borderId="32" xfId="0" applyNumberFormat="1" applyFont="1" applyBorder="1"/>
    <xf numFmtId="189" fontId="3" fillId="0" borderId="3" xfId="0" applyNumberFormat="1" applyFont="1" applyBorder="1"/>
    <xf numFmtId="189" fontId="3" fillId="0" borderId="31" xfId="0" applyNumberFormat="1" applyFont="1" applyFill="1" applyBorder="1"/>
    <xf numFmtId="189" fontId="3" fillId="0" borderId="33" xfId="0" applyNumberFormat="1" applyFont="1" applyFill="1" applyBorder="1"/>
    <xf numFmtId="189" fontId="3" fillId="0" borderId="32" xfId="0" applyNumberFormat="1" applyFont="1" applyFill="1" applyBorder="1"/>
    <xf numFmtId="191" fontId="3" fillId="0" borderId="33" xfId="0" applyNumberFormat="1" applyFont="1" applyFill="1" applyBorder="1"/>
    <xf numFmtId="2" fontId="3" fillId="0" borderId="33" xfId="0" applyNumberFormat="1" applyFont="1" applyFill="1" applyBorder="1"/>
    <xf numFmtId="2" fontId="5" fillId="0" borderId="33" xfId="0" applyNumberFormat="1" applyFont="1" applyBorder="1"/>
    <xf numFmtId="0" fontId="5" fillId="0" borderId="33" xfId="0" applyFont="1" applyBorder="1"/>
    <xf numFmtId="0" fontId="5" fillId="0" borderId="32" xfId="0" applyFont="1" applyBorder="1"/>
    <xf numFmtId="0" fontId="5" fillId="0" borderId="30" xfId="0" applyFont="1" applyBorder="1" applyAlignment="1">
      <alignment horizontal="center"/>
    </xf>
    <xf numFmtId="0" fontId="6" fillId="2" borderId="40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horizontal="center"/>
    </xf>
    <xf numFmtId="189" fontId="6" fillId="2" borderId="12" xfId="0" applyNumberFormat="1" applyFont="1" applyFill="1" applyBorder="1"/>
    <xf numFmtId="189" fontId="6" fillId="2" borderId="28" xfId="0" applyNumberFormat="1" applyFont="1" applyFill="1" applyBorder="1"/>
    <xf numFmtId="189" fontId="6" fillId="2" borderId="29" xfId="0" applyNumberFormat="1" applyFont="1" applyFill="1" applyBorder="1"/>
    <xf numFmtId="189" fontId="32" fillId="2" borderId="12" xfId="0" applyNumberFormat="1" applyFont="1" applyFill="1" applyBorder="1"/>
    <xf numFmtId="189" fontId="32" fillId="2" borderId="15" xfId="0" applyNumberFormat="1" applyFont="1" applyFill="1" applyBorder="1"/>
    <xf numFmtId="189" fontId="6" fillId="2" borderId="40" xfId="0" applyNumberFormat="1" applyFont="1" applyFill="1" applyBorder="1"/>
    <xf numFmtId="189" fontId="24" fillId="2" borderId="28" xfId="0" applyNumberFormat="1" applyFont="1" applyFill="1" applyBorder="1"/>
    <xf numFmtId="0" fontId="5" fillId="0" borderId="32" xfId="0" applyNumberFormat="1" applyFont="1" applyBorder="1" applyAlignment="1">
      <alignment horizontal="center"/>
    </xf>
    <xf numFmtId="189" fontId="5" fillId="0" borderId="3" xfId="0" applyNumberFormat="1" applyFont="1" applyBorder="1"/>
    <xf numFmtId="189" fontId="3" fillId="0" borderId="31" xfId="0" applyNumberFormat="1" applyFont="1" applyBorder="1"/>
    <xf numFmtId="191" fontId="3" fillId="0" borderId="33" xfId="0" applyNumberFormat="1" applyFont="1" applyBorder="1"/>
    <xf numFmtId="189" fontId="5" fillId="0" borderId="33" xfId="0" applyNumberFormat="1" applyFont="1" applyBorder="1"/>
    <xf numFmtId="189" fontId="3" fillId="2" borderId="33" xfId="0" applyNumberFormat="1" applyFont="1" applyFill="1" applyBorder="1"/>
    <xf numFmtId="0" fontId="8" fillId="0" borderId="30" xfId="0" applyFont="1" applyBorder="1" applyAlignment="1">
      <alignment vertical="top" wrapText="1"/>
    </xf>
    <xf numFmtId="0" fontId="3" fillId="2" borderId="31" xfId="1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189" fontId="3" fillId="2" borderId="4" xfId="0" applyNumberFormat="1" applyFont="1" applyFill="1" applyBorder="1"/>
    <xf numFmtId="189" fontId="3" fillId="2" borderId="32" xfId="0" applyNumberFormat="1" applyFont="1" applyFill="1" applyBorder="1"/>
    <xf numFmtId="189" fontId="3" fillId="2" borderId="3" xfId="0" applyNumberFormat="1" applyFont="1" applyFill="1" applyBorder="1"/>
    <xf numFmtId="189" fontId="3" fillId="2" borderId="31" xfId="0" applyNumberFormat="1" applyFont="1" applyFill="1" applyBorder="1"/>
    <xf numFmtId="189" fontId="5" fillId="2" borderId="33" xfId="0" applyNumberFormat="1" applyFont="1" applyFill="1" applyBorder="1"/>
    <xf numFmtId="189" fontId="5" fillId="0" borderId="32" xfId="0" applyNumberFormat="1" applyFont="1" applyBorder="1"/>
    <xf numFmtId="0" fontId="5" fillId="0" borderId="3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5" fillId="0" borderId="44" xfId="0" applyFont="1" applyBorder="1"/>
    <xf numFmtId="0" fontId="5" fillId="0" borderId="7" xfId="0" applyFont="1" applyBorder="1" applyAlignment="1">
      <alignment wrapText="1"/>
    </xf>
    <xf numFmtId="0" fontId="0" fillId="0" borderId="7" xfId="0" applyFont="1" applyBorder="1"/>
    <xf numFmtId="0" fontId="5" fillId="0" borderId="7" xfId="0" applyFont="1" applyBorder="1"/>
    <xf numFmtId="0" fontId="0" fillId="0" borderId="7" xfId="0" applyFont="1" applyBorder="1" applyAlignment="1">
      <alignment vertical="top"/>
    </xf>
    <xf numFmtId="0" fontId="0" fillId="0" borderId="11" xfId="0" applyFont="1" applyBorder="1"/>
    <xf numFmtId="0" fontId="5" fillId="0" borderId="7" xfId="0" applyFont="1" applyBorder="1" applyAlignment="1">
      <alignment horizontal="left" vertical="top" wrapText="1"/>
    </xf>
    <xf numFmtId="0" fontId="16" fillId="0" borderId="7" xfId="0" applyFont="1" applyBorder="1"/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189" fontId="2" fillId="2" borderId="31" xfId="0" applyNumberFormat="1" applyFont="1" applyFill="1" applyBorder="1" applyAlignment="1">
      <alignment horizontal="center" vertical="center"/>
    </xf>
    <xf numFmtId="189" fontId="2" fillId="2" borderId="33" xfId="0" applyNumberFormat="1" applyFont="1" applyFill="1" applyBorder="1" applyAlignment="1">
      <alignment horizontal="center" vertical="center"/>
    </xf>
    <xf numFmtId="189" fontId="2" fillId="2" borderId="32" xfId="0" applyNumberFormat="1" applyFont="1" applyFill="1" applyBorder="1" applyAlignment="1">
      <alignment horizontal="center" vertical="center"/>
    </xf>
    <xf numFmtId="189" fontId="2" fillId="2" borderId="4" xfId="0" applyNumberFormat="1" applyFont="1" applyFill="1" applyBorder="1" applyAlignment="1">
      <alignment horizontal="center" vertical="center"/>
    </xf>
    <xf numFmtId="189" fontId="2" fillId="2" borderId="3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16" fillId="0" borderId="39" xfId="0" applyFont="1" applyBorder="1"/>
    <xf numFmtId="0" fontId="15" fillId="2" borderId="40" xfId="0" applyNumberFormat="1" applyFont="1" applyFill="1" applyBorder="1" applyAlignment="1">
      <alignment horizontal="center" vertical="center"/>
    </xf>
    <xf numFmtId="0" fontId="15" fillId="2" borderId="29" xfId="0" applyNumberFormat="1" applyFont="1" applyFill="1" applyBorder="1" applyAlignment="1">
      <alignment horizontal="center" vertical="center"/>
    </xf>
    <xf numFmtId="189" fontId="15" fillId="2" borderId="40" xfId="0" applyNumberFormat="1" applyFont="1" applyFill="1" applyBorder="1" applyAlignment="1">
      <alignment horizontal="center" vertical="center"/>
    </xf>
    <xf numFmtId="189" fontId="15" fillId="2" borderId="28" xfId="0" applyNumberFormat="1" applyFont="1" applyFill="1" applyBorder="1" applyAlignment="1">
      <alignment horizontal="center" vertical="center"/>
    </xf>
    <xf numFmtId="189" fontId="15" fillId="2" borderId="29" xfId="0" applyNumberFormat="1" applyFont="1" applyFill="1" applyBorder="1" applyAlignment="1">
      <alignment horizontal="center" vertical="center"/>
    </xf>
    <xf numFmtId="189" fontId="15" fillId="2" borderId="12" xfId="0" applyNumberFormat="1" applyFont="1" applyFill="1" applyBorder="1" applyAlignment="1">
      <alignment horizontal="center" vertical="center"/>
    </xf>
    <xf numFmtId="189" fontId="15" fillId="2" borderId="15" xfId="0" applyNumberFormat="1" applyFont="1" applyFill="1" applyBorder="1" applyAlignment="1">
      <alignment horizontal="center" vertical="center"/>
    </xf>
    <xf numFmtId="189" fontId="15" fillId="0" borderId="28" xfId="0" applyNumberFormat="1" applyFont="1" applyBorder="1" applyAlignment="1">
      <alignment horizontal="center" vertical="center"/>
    </xf>
    <xf numFmtId="189" fontId="15" fillId="0" borderId="29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Font="1" applyBorder="1"/>
    <xf numFmtId="189" fontId="2" fillId="0" borderId="31" xfId="0" applyNumberFormat="1" applyFont="1" applyBorder="1" applyAlignment="1">
      <alignment horizontal="center" vertical="center"/>
    </xf>
    <xf numFmtId="189" fontId="2" fillId="0" borderId="33" xfId="0" applyNumberFormat="1" applyFont="1" applyBorder="1" applyAlignment="1">
      <alignment horizontal="center" vertical="center"/>
    </xf>
    <xf numFmtId="189" fontId="2" fillId="0" borderId="32" xfId="0" applyNumberFormat="1" applyFont="1" applyBorder="1" applyAlignment="1">
      <alignment horizontal="center" vertical="center"/>
    </xf>
    <xf numFmtId="189" fontId="2" fillId="0" borderId="4" xfId="0" applyNumberFormat="1" applyFont="1" applyBorder="1" applyAlignment="1">
      <alignment horizontal="center" vertical="center"/>
    </xf>
    <xf numFmtId="189" fontId="2" fillId="0" borderId="3" xfId="0" applyNumberFormat="1" applyFont="1" applyBorder="1" applyAlignment="1">
      <alignment horizontal="center" vertical="center"/>
    </xf>
    <xf numFmtId="189" fontId="2" fillId="0" borderId="31" xfId="0" applyNumberFormat="1" applyFont="1" applyFill="1" applyBorder="1" applyAlignment="1">
      <alignment horizontal="center" vertical="center"/>
    </xf>
    <xf numFmtId="189" fontId="2" fillId="0" borderId="33" xfId="0" applyNumberFormat="1" applyFont="1" applyFill="1" applyBorder="1" applyAlignment="1">
      <alignment horizontal="center" vertical="center"/>
    </xf>
    <xf numFmtId="194" fontId="2" fillId="0" borderId="31" xfId="0" applyNumberFormat="1" applyFont="1" applyBorder="1" applyAlignment="1">
      <alignment horizontal="center" vertical="center"/>
    </xf>
    <xf numFmtId="194" fontId="2" fillId="0" borderId="33" xfId="0" applyNumberFormat="1" applyFont="1" applyBorder="1" applyAlignment="1">
      <alignment horizontal="center" vertical="center"/>
    </xf>
    <xf numFmtId="191" fontId="2" fillId="0" borderId="33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189" fontId="2" fillId="0" borderId="32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1" fillId="0" borderId="12" xfId="0" applyFont="1" applyBorder="1"/>
    <xf numFmtId="0" fontId="21" fillId="0" borderId="15" xfId="0" applyFont="1" applyBorder="1"/>
    <xf numFmtId="9" fontId="8" fillId="0" borderId="7" xfId="2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190" fontId="31" fillId="0" borderId="18" xfId="0" applyNumberFormat="1" applyFont="1" applyBorder="1" applyAlignment="1">
      <alignment vertical="center"/>
    </xf>
    <xf numFmtId="190" fontId="31" fillId="0" borderId="10" xfId="0" applyNumberFormat="1" applyFont="1" applyBorder="1" applyAlignment="1">
      <alignment vertical="center"/>
    </xf>
    <xf numFmtId="190" fontId="15" fillId="0" borderId="9" xfId="0" applyNumberFormat="1" applyFont="1" applyBorder="1"/>
    <xf numFmtId="190" fontId="15" fillId="0" borderId="2" xfId="0" applyNumberFormat="1" applyFont="1" applyBorder="1"/>
    <xf numFmtId="190" fontId="15" fillId="0" borderId="6" xfId="0" applyNumberFormat="1" applyFont="1" applyBorder="1"/>
    <xf numFmtId="190" fontId="2" fillId="0" borderId="2" xfId="0" applyNumberFormat="1" applyFont="1" applyBorder="1"/>
    <xf numFmtId="190" fontId="2" fillId="0" borderId="21" xfId="0" applyNumberFormat="1" applyFont="1" applyBorder="1"/>
    <xf numFmtId="190" fontId="2" fillId="0" borderId="16" xfId="0" applyNumberFormat="1" applyFont="1" applyBorder="1"/>
    <xf numFmtId="190" fontId="2" fillId="0" borderId="17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1" fillId="0" borderId="35" xfId="0" applyNumberFormat="1" applyFont="1" applyBorder="1" applyAlignment="1">
      <alignment horizontal="center"/>
    </xf>
    <xf numFmtId="0" fontId="21" fillId="0" borderId="36" xfId="0" applyNumberFormat="1" applyFont="1" applyBorder="1" applyAlignment="1">
      <alignment horizontal="center"/>
    </xf>
    <xf numFmtId="0" fontId="8" fillId="0" borderId="38" xfId="0" quotePrefix="1" applyFont="1" applyBorder="1" applyAlignment="1">
      <alignment vertical="top"/>
    </xf>
    <xf numFmtId="190" fontId="2" fillId="2" borderId="31" xfId="0" applyNumberFormat="1" applyFont="1" applyFill="1" applyBorder="1" applyAlignment="1">
      <alignment vertical="center"/>
    </xf>
    <xf numFmtId="190" fontId="2" fillId="2" borderId="33" xfId="0" applyNumberFormat="1" applyFont="1" applyFill="1" applyBorder="1" applyAlignment="1">
      <alignment vertical="center"/>
    </xf>
    <xf numFmtId="190" fontId="2" fillId="2" borderId="32" xfId="0" applyNumberFormat="1" applyFont="1" applyFill="1" applyBorder="1" applyAlignment="1">
      <alignment vertical="center"/>
    </xf>
    <xf numFmtId="190" fontId="2" fillId="2" borderId="4" xfId="0" applyNumberFormat="1" applyFont="1" applyFill="1" applyBorder="1" applyAlignment="1">
      <alignment vertical="center"/>
    </xf>
    <xf numFmtId="190" fontId="2" fillId="2" borderId="3" xfId="0" applyNumberFormat="1" applyFont="1" applyFill="1" applyBorder="1" applyAlignment="1">
      <alignment vertical="center"/>
    </xf>
    <xf numFmtId="190" fontId="2" fillId="2" borderId="33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9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0" borderId="11" xfId="0" applyFont="1" applyBorder="1" applyAlignment="1"/>
    <xf numFmtId="189" fontId="2" fillId="0" borderId="10" xfId="0" applyNumberFormat="1" applyFont="1" applyFill="1" applyBorder="1" applyAlignment="1">
      <alignment vertical="center"/>
    </xf>
    <xf numFmtId="193" fontId="2" fillId="0" borderId="6" xfId="0" applyNumberFormat="1" applyFont="1" applyBorder="1" applyAlignment="1">
      <alignment vertical="center"/>
    </xf>
    <xf numFmtId="2" fontId="2" fillId="0" borderId="45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189" fontId="0" fillId="0" borderId="46" xfId="0" applyNumberFormat="1" applyBorder="1" applyAlignment="1">
      <alignment horizontal="center"/>
    </xf>
    <xf numFmtId="0" fontId="0" fillId="0" borderId="46" xfId="0" applyFont="1" applyBorder="1"/>
    <xf numFmtId="0" fontId="3" fillId="0" borderId="0" xfId="0" applyFont="1" applyFill="1" applyBorder="1"/>
    <xf numFmtId="0" fontId="8" fillId="0" borderId="3" xfId="0" applyFont="1" applyBorder="1" applyAlignment="1">
      <alignment vertical="top"/>
    </xf>
    <xf numFmtId="0" fontId="2" fillId="2" borderId="31" xfId="0" applyFont="1" applyFill="1" applyBorder="1" applyAlignment="1">
      <alignment horizontal="center" vertical="center"/>
    </xf>
    <xf numFmtId="0" fontId="16" fillId="0" borderId="15" xfId="0" applyFont="1" applyBorder="1" applyAlignment="1">
      <alignment vertical="top"/>
    </xf>
    <xf numFmtId="189" fontId="15" fillId="2" borderId="40" xfId="0" applyNumberFormat="1" applyFont="1" applyFill="1" applyBorder="1" applyAlignment="1">
      <alignment vertical="center"/>
    </xf>
    <xf numFmtId="189" fontId="15" fillId="2" borderId="28" xfId="0" applyNumberFormat="1" applyFont="1" applyFill="1" applyBorder="1" applyAlignment="1">
      <alignment vertical="center"/>
    </xf>
    <xf numFmtId="189" fontId="15" fillId="2" borderId="29" xfId="0" applyNumberFormat="1" applyFont="1" applyFill="1" applyBorder="1" applyAlignment="1">
      <alignment vertical="center"/>
    </xf>
    <xf numFmtId="189" fontId="31" fillId="2" borderId="12" xfId="0" applyNumberFormat="1" applyFont="1" applyFill="1" applyBorder="1" applyAlignment="1">
      <alignment vertical="center"/>
    </xf>
    <xf numFmtId="189" fontId="31" fillId="2" borderId="15" xfId="0" applyNumberFormat="1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0" fillId="0" borderId="39" xfId="0" applyFont="1" applyBorder="1" applyAlignment="1"/>
    <xf numFmtId="49" fontId="8" fillId="0" borderId="38" xfId="0" quotePrefix="1" applyNumberFormat="1" applyFont="1" applyBorder="1" applyAlignment="1">
      <alignment vertical="top" wrapText="1"/>
    </xf>
    <xf numFmtId="190" fontId="2" fillId="0" borderId="31" xfId="0" applyNumberFormat="1" applyFont="1" applyBorder="1" applyAlignment="1">
      <alignment vertical="center"/>
    </xf>
    <xf numFmtId="190" fontId="2" fillId="0" borderId="33" xfId="0" applyNumberFormat="1" applyFont="1" applyBorder="1" applyAlignment="1">
      <alignment vertical="center"/>
    </xf>
    <xf numFmtId="190" fontId="2" fillId="0" borderId="32" xfId="0" applyNumberFormat="1" applyFont="1" applyBorder="1" applyAlignment="1">
      <alignment vertical="center"/>
    </xf>
    <xf numFmtId="190" fontId="2" fillId="0" borderId="4" xfId="0" applyNumberFormat="1" applyFont="1" applyBorder="1" applyAlignment="1">
      <alignment vertical="center"/>
    </xf>
    <xf numFmtId="190" fontId="2" fillId="0" borderId="3" xfId="0" applyNumberFormat="1" applyFont="1" applyBorder="1" applyAlignment="1">
      <alignment vertical="center"/>
    </xf>
    <xf numFmtId="190" fontId="2" fillId="0" borderId="31" xfId="0" applyNumberFormat="1" applyFont="1" applyFill="1" applyBorder="1" applyAlignment="1">
      <alignment vertical="center"/>
    </xf>
    <xf numFmtId="190" fontId="2" fillId="0" borderId="33" xfId="0" applyNumberFormat="1" applyFont="1" applyFill="1" applyBorder="1" applyAlignment="1">
      <alignment vertical="center"/>
    </xf>
    <xf numFmtId="2" fontId="2" fillId="0" borderId="33" xfId="0" applyNumberFormat="1" applyFont="1" applyFill="1" applyBorder="1" applyAlignment="1">
      <alignment vertical="center"/>
    </xf>
    <xf numFmtId="190" fontId="2" fillId="0" borderId="32" xfId="0" applyNumberFormat="1" applyFont="1" applyFill="1" applyBorder="1" applyAlignment="1">
      <alignment vertical="center"/>
    </xf>
    <xf numFmtId="191" fontId="2" fillId="0" borderId="33" xfId="0" applyNumberFormat="1" applyFont="1" applyFill="1" applyBorder="1" applyAlignment="1">
      <alignment vertical="center"/>
    </xf>
    <xf numFmtId="0" fontId="0" fillId="0" borderId="39" xfId="0" applyFont="1" applyBorder="1" applyAlignment="1">
      <alignment vertical="top"/>
    </xf>
    <xf numFmtId="0" fontId="8" fillId="0" borderId="38" xfId="1" applyNumberFormat="1" applyFont="1" applyFill="1" applyBorder="1" applyAlignment="1">
      <alignment horizontal="left" vertical="top" wrapText="1"/>
    </xf>
    <xf numFmtId="0" fontId="2" fillId="0" borderId="31" xfId="1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89" fontId="2" fillId="0" borderId="31" xfId="0" applyNumberFormat="1" applyFont="1" applyBorder="1"/>
    <xf numFmtId="189" fontId="2" fillId="0" borderId="33" xfId="0" applyNumberFormat="1" applyFont="1" applyBorder="1"/>
    <xf numFmtId="189" fontId="2" fillId="0" borderId="32" xfId="0" applyNumberFormat="1" applyFont="1" applyBorder="1"/>
    <xf numFmtId="189" fontId="2" fillId="0" borderId="4" xfId="0" applyNumberFormat="1" applyFont="1" applyBorder="1"/>
    <xf numFmtId="189" fontId="2" fillId="0" borderId="3" xfId="0" applyNumberFormat="1" applyFont="1" applyBorder="1"/>
    <xf numFmtId="191" fontId="2" fillId="0" borderId="33" xfId="0" applyNumberFormat="1" applyFont="1" applyBorder="1"/>
    <xf numFmtId="0" fontId="2" fillId="0" borderId="33" xfId="0" applyFont="1" applyBorder="1"/>
    <xf numFmtId="0" fontId="2" fillId="0" borderId="32" xfId="0" applyFont="1" applyBorder="1"/>
    <xf numFmtId="0" fontId="2" fillId="0" borderId="38" xfId="0" applyFont="1" applyBorder="1" applyAlignment="1">
      <alignment horizontal="center"/>
    </xf>
    <xf numFmtId="0" fontId="5" fillId="0" borderId="38" xfId="0" applyFont="1" applyBorder="1"/>
    <xf numFmtId="0" fontId="0" fillId="0" borderId="47" xfId="0" applyNumberFormat="1" applyBorder="1" applyAlignment="1">
      <alignment horizontal="center"/>
    </xf>
    <xf numFmtId="0" fontId="16" fillId="0" borderId="43" xfId="0" applyFont="1" applyBorder="1" applyAlignment="1">
      <alignment vertical="top"/>
    </xf>
    <xf numFmtId="189" fontId="15" fillId="0" borderId="12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top" wrapText="1"/>
    </xf>
    <xf numFmtId="0" fontId="0" fillId="0" borderId="31" xfId="0" applyBorder="1"/>
    <xf numFmtId="0" fontId="0" fillId="0" borderId="32" xfId="0" applyBorder="1"/>
    <xf numFmtId="0" fontId="8" fillId="0" borderId="0" xfId="0" applyFont="1" applyFill="1" applyAlignment="1">
      <alignment vertical="top"/>
    </xf>
    <xf numFmtId="189" fontId="0" fillId="0" borderId="41" xfId="0" applyNumberFormat="1" applyFont="1" applyBorder="1" applyAlignment="1">
      <alignment vertical="top"/>
    </xf>
    <xf numFmtId="0" fontId="5" fillId="0" borderId="38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/>
    </xf>
    <xf numFmtId="190" fontId="2" fillId="2" borderId="4" xfId="0" applyNumberFormat="1" applyFont="1" applyFill="1" applyBorder="1"/>
    <xf numFmtId="190" fontId="2" fillId="2" borderId="3" xfId="0" applyNumberFormat="1" applyFont="1" applyFill="1" applyBorder="1"/>
    <xf numFmtId="0" fontId="2" fillId="0" borderId="22" xfId="0" applyFont="1" applyBorder="1"/>
    <xf numFmtId="189" fontId="15" fillId="0" borderId="16" xfId="0" applyNumberFormat="1" applyFont="1" applyFill="1" applyBorder="1" applyAlignment="1">
      <alignment vertical="center"/>
    </xf>
    <xf numFmtId="189" fontId="2" fillId="0" borderId="22" xfId="0" applyNumberFormat="1" applyFont="1" applyBorder="1" applyAlignment="1">
      <alignment vertical="center"/>
    </xf>
    <xf numFmtId="189" fontId="2" fillId="0" borderId="19" xfId="0" applyNumberFormat="1" applyFont="1" applyBorder="1" applyAlignment="1">
      <alignment vertical="center"/>
    </xf>
    <xf numFmtId="189" fontId="2" fillId="0" borderId="20" xfId="0" applyNumberFormat="1" applyFont="1" applyBorder="1" applyAlignment="1">
      <alignment vertical="center"/>
    </xf>
    <xf numFmtId="189" fontId="2" fillId="0" borderId="18" xfId="0" applyNumberFormat="1" applyFont="1" applyFill="1" applyBorder="1"/>
    <xf numFmtId="189" fontId="2" fillId="0" borderId="18" xfId="0" applyNumberFormat="1" applyFont="1" applyFill="1" applyBorder="1" applyAlignment="1">
      <alignment vertical="top"/>
    </xf>
    <xf numFmtId="189" fontId="2" fillId="0" borderId="22" xfId="0" applyNumberFormat="1" applyFont="1" applyFill="1" applyBorder="1" applyAlignment="1">
      <alignment vertical="center"/>
    </xf>
    <xf numFmtId="189" fontId="2" fillId="0" borderId="19" xfId="0" applyNumberFormat="1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10" xfId="0" applyNumberFormat="1" applyFont="1" applyBorder="1"/>
    <xf numFmtId="2" fontId="2" fillId="0" borderId="10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top"/>
    </xf>
    <xf numFmtId="189" fontId="15" fillId="0" borderId="15" xfId="0" applyNumberFormat="1" applyFont="1" applyBorder="1" applyAlignment="1">
      <alignment vertical="center"/>
    </xf>
    <xf numFmtId="0" fontId="2" fillId="0" borderId="4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top" wrapText="1"/>
    </xf>
    <xf numFmtId="189" fontId="0" fillId="0" borderId="7" xfId="0" applyNumberFormat="1" applyFont="1" applyBorder="1" applyAlignment="1">
      <alignment vertical="top"/>
    </xf>
    <xf numFmtId="189" fontId="0" fillId="0" borderId="11" xfId="0" applyNumberFormat="1" applyFont="1" applyBorder="1" applyAlignment="1">
      <alignment vertical="top"/>
    </xf>
    <xf numFmtId="0" fontId="5" fillId="0" borderId="47" xfId="0" applyFont="1" applyBorder="1" applyAlignment="1">
      <alignment vertical="top" wrapText="1"/>
    </xf>
    <xf numFmtId="189" fontId="0" fillId="0" borderId="11" xfId="0" applyNumberFormat="1" applyBorder="1" applyAlignment="1">
      <alignment vertical="top"/>
    </xf>
    <xf numFmtId="0" fontId="2" fillId="2" borderId="7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47" xfId="0" applyFont="1" applyBorder="1" applyAlignment="1">
      <alignment horizontal="center" vertical="center"/>
    </xf>
    <xf numFmtId="0" fontId="5" fillId="0" borderId="11" xfId="0" applyFont="1" applyBorder="1" applyAlignment="1">
      <alignment vertical="top"/>
    </xf>
    <xf numFmtId="0" fontId="0" fillId="0" borderId="47" xfId="0" applyFont="1" applyBorder="1" applyAlignment="1">
      <alignment vertical="top"/>
    </xf>
    <xf numFmtId="189" fontId="9" fillId="0" borderId="22" xfId="0" applyNumberFormat="1" applyFont="1" applyFill="1" applyBorder="1" applyAlignment="1">
      <alignment vertical="center"/>
    </xf>
    <xf numFmtId="189" fontId="9" fillId="0" borderId="19" xfId="0" applyNumberFormat="1" applyFont="1" applyFill="1" applyBorder="1" applyAlignment="1">
      <alignment vertical="center"/>
    </xf>
    <xf numFmtId="189" fontId="9" fillId="0" borderId="19" xfId="0" applyNumberFormat="1" applyFont="1" applyBorder="1" applyAlignment="1">
      <alignment vertical="center"/>
    </xf>
    <xf numFmtId="191" fontId="9" fillId="0" borderId="19" xfId="0" applyNumberFormat="1" applyFont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2" fontId="9" fillId="0" borderId="20" xfId="0" applyNumberFormat="1" applyFont="1" applyBorder="1" applyAlignment="1">
      <alignment vertical="center"/>
    </xf>
    <xf numFmtId="190" fontId="2" fillId="0" borderId="22" xfId="0" applyNumberFormat="1" applyFont="1" applyFill="1" applyBorder="1" applyAlignment="1">
      <alignment vertical="center"/>
    </xf>
    <xf numFmtId="190" fontId="2" fillId="0" borderId="19" xfId="0" applyNumberFormat="1" applyFont="1" applyFill="1" applyBorder="1" applyAlignment="1">
      <alignment vertical="center"/>
    </xf>
    <xf numFmtId="191" fontId="2" fillId="0" borderId="19" xfId="0" applyNumberFormat="1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190" fontId="15" fillId="0" borderId="21" xfId="0" applyNumberFormat="1" applyFont="1" applyBorder="1" applyAlignment="1">
      <alignment vertical="center"/>
    </xf>
    <xf numFmtId="190" fontId="15" fillId="0" borderId="16" xfId="0" applyNumberFormat="1" applyFont="1" applyBorder="1" applyAlignment="1">
      <alignment vertical="center"/>
    </xf>
    <xf numFmtId="2" fontId="15" fillId="0" borderId="16" xfId="0" applyNumberFormat="1" applyFont="1" applyBorder="1" applyAlignment="1">
      <alignment vertical="center"/>
    </xf>
    <xf numFmtId="190" fontId="15" fillId="0" borderId="17" xfId="0" applyNumberFormat="1" applyFont="1" applyBorder="1" applyAlignment="1">
      <alignment vertical="center"/>
    </xf>
    <xf numFmtId="190" fontId="2" fillId="2" borderId="22" xfId="0" applyNumberFormat="1" applyFont="1" applyFill="1" applyBorder="1" applyAlignment="1">
      <alignment vertical="center"/>
    </xf>
    <xf numFmtId="190" fontId="2" fillId="2" borderId="19" xfId="0" applyNumberFormat="1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vertical="center"/>
    </xf>
    <xf numFmtId="190" fontId="2" fillId="2" borderId="20" xfId="0" applyNumberFormat="1" applyFont="1" applyFill="1" applyBorder="1" applyAlignment="1">
      <alignment vertical="center"/>
    </xf>
    <xf numFmtId="190" fontId="2" fillId="0" borderId="20" xfId="0" applyNumberFormat="1" applyFont="1" applyFill="1" applyBorder="1" applyAlignment="1">
      <alignment vertical="center"/>
    </xf>
    <xf numFmtId="192" fontId="15" fillId="0" borderId="16" xfId="0" applyNumberFormat="1" applyFont="1" applyBorder="1" applyAlignment="1">
      <alignment vertical="center"/>
    </xf>
    <xf numFmtId="189" fontId="9" fillId="0" borderId="22" xfId="0" applyNumberFormat="1" applyFont="1" applyBorder="1" applyAlignment="1">
      <alignment vertical="center"/>
    </xf>
    <xf numFmtId="189" fontId="9" fillId="0" borderId="20" xfId="0" applyNumberFormat="1" applyFont="1" applyBorder="1" applyAlignment="1">
      <alignment vertical="center"/>
    </xf>
    <xf numFmtId="0" fontId="2" fillId="2" borderId="22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190" fontId="15" fillId="0" borderId="27" xfId="0" applyNumberFormat="1" applyFont="1" applyBorder="1" applyAlignment="1">
      <alignment vertical="center"/>
    </xf>
    <xf numFmtId="0" fontId="2" fillId="0" borderId="4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3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90" fontId="15" fillId="0" borderId="17" xfId="0" applyNumberFormat="1" applyFont="1" applyFill="1" applyBorder="1" applyAlignment="1">
      <alignment vertical="center"/>
    </xf>
    <xf numFmtId="0" fontId="15" fillId="0" borderId="50" xfId="0" applyNumberFormat="1" applyFont="1" applyBorder="1" applyAlignment="1">
      <alignment horizontal="center"/>
    </xf>
    <xf numFmtId="0" fontId="15" fillId="0" borderId="51" xfId="0" applyNumberFormat="1" applyFont="1" applyBorder="1" applyAlignment="1">
      <alignment horizontal="center"/>
    </xf>
    <xf numFmtId="189" fontId="2" fillId="2" borderId="4" xfId="0" applyNumberFormat="1" applyFont="1" applyFill="1" applyBorder="1"/>
    <xf numFmtId="189" fontId="2" fillId="2" borderId="3" xfId="0" applyNumberFormat="1" applyFont="1" applyFill="1" applyBorder="1"/>
    <xf numFmtId="0" fontId="2" fillId="2" borderId="22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189" fontId="2" fillId="2" borderId="22" xfId="0" applyNumberFormat="1" applyFont="1" applyFill="1" applyBorder="1"/>
    <xf numFmtId="189" fontId="2" fillId="2" borderId="19" xfId="0" applyNumberFormat="1" applyFont="1" applyFill="1" applyBorder="1"/>
    <xf numFmtId="189" fontId="2" fillId="2" borderId="20" xfId="0" applyNumberFormat="1" applyFont="1" applyFill="1" applyBorder="1"/>
    <xf numFmtId="189" fontId="15" fillId="0" borderId="16" xfId="0" applyNumberFormat="1" applyFont="1" applyBorder="1"/>
    <xf numFmtId="189" fontId="15" fillId="0" borderId="17" xfId="0" applyNumberFormat="1" applyFont="1" applyBorder="1"/>
    <xf numFmtId="0" fontId="15" fillId="2" borderId="40" xfId="0" applyNumberFormat="1" applyFont="1" applyFill="1" applyBorder="1" applyAlignment="1">
      <alignment horizontal="center"/>
    </xf>
    <xf numFmtId="0" fontId="15" fillId="2" borderId="29" xfId="0" applyNumberFormat="1" applyFont="1" applyFill="1" applyBorder="1" applyAlignment="1">
      <alignment horizontal="center"/>
    </xf>
    <xf numFmtId="189" fontId="15" fillId="2" borderId="40" xfId="0" applyNumberFormat="1" applyFont="1" applyFill="1" applyBorder="1"/>
    <xf numFmtId="189" fontId="15" fillId="2" borderId="28" xfId="0" applyNumberFormat="1" applyFont="1" applyFill="1" applyBorder="1"/>
    <xf numFmtId="189" fontId="15" fillId="2" borderId="29" xfId="0" applyNumberFormat="1" applyFont="1" applyFill="1" applyBorder="1"/>
    <xf numFmtId="189" fontId="31" fillId="2" borderId="12" xfId="0" applyNumberFormat="1" applyFont="1" applyFill="1" applyBorder="1"/>
    <xf numFmtId="189" fontId="31" fillId="2" borderId="15" xfId="0" applyNumberFormat="1" applyFont="1" applyFill="1" applyBorder="1"/>
    <xf numFmtId="189" fontId="15" fillId="0" borderId="28" xfId="0" applyNumberFormat="1" applyFont="1" applyBorder="1"/>
    <xf numFmtId="189" fontId="15" fillId="0" borderId="29" xfId="0" applyNumberFormat="1" applyFont="1" applyBorder="1"/>
    <xf numFmtId="0" fontId="2" fillId="0" borderId="39" xfId="0" applyFont="1" applyBorder="1" applyAlignment="1">
      <alignment horizontal="center"/>
    </xf>
    <xf numFmtId="0" fontId="8" fillId="0" borderId="30" xfId="0" applyFont="1" applyBorder="1"/>
    <xf numFmtId="0" fontId="8" fillId="0" borderId="47" xfId="0" applyFont="1" applyBorder="1"/>
    <xf numFmtId="0" fontId="8" fillId="0" borderId="7" xfId="0" applyFont="1" applyFill="1" applyBorder="1" applyAlignment="1">
      <alignment vertical="top" wrapText="1"/>
    </xf>
    <xf numFmtId="0" fontId="8" fillId="0" borderId="7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89" fontId="2" fillId="0" borderId="20" xfId="0" applyNumberFormat="1" applyFont="1" applyBorder="1"/>
    <xf numFmtId="189" fontId="15" fillId="0" borderId="21" xfId="0" applyNumberFormat="1" applyFont="1" applyBorder="1"/>
    <xf numFmtId="191" fontId="2" fillId="0" borderId="19" xfId="0" applyNumberFormat="1" applyFont="1" applyBorder="1"/>
    <xf numFmtId="2" fontId="2" fillId="0" borderId="19" xfId="0" applyNumberFormat="1" applyFont="1" applyBorder="1"/>
    <xf numFmtId="2" fontId="2" fillId="0" borderId="20" xfId="0" applyNumberFormat="1" applyFont="1" applyBorder="1"/>
    <xf numFmtId="0" fontId="8" fillId="0" borderId="7" xfId="0" applyFont="1" applyFill="1" applyBorder="1" applyAlignment="1">
      <alignment horizontal="left" vertical="top" wrapText="1"/>
    </xf>
    <xf numFmtId="0" fontId="15" fillId="0" borderId="40" xfId="0" applyNumberFormat="1" applyFont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189" fontId="15" fillId="0" borderId="40" xfId="0" applyNumberFormat="1" applyFont="1" applyBorder="1"/>
    <xf numFmtId="189" fontId="31" fillId="0" borderId="12" xfId="0" applyNumberFormat="1" applyFont="1" applyBorder="1"/>
    <xf numFmtId="189" fontId="31" fillId="0" borderId="15" xfId="0" applyNumberFormat="1" applyFont="1" applyBorder="1"/>
    <xf numFmtId="191" fontId="15" fillId="0" borderId="28" xfId="0" applyNumberFormat="1" applyFont="1" applyBorder="1"/>
    <xf numFmtId="2" fontId="15" fillId="0" borderId="28" xfId="0" applyNumberFormat="1" applyFont="1" applyBorder="1"/>
    <xf numFmtId="2" fontId="15" fillId="0" borderId="29" xfId="0" applyNumberFormat="1" applyFont="1" applyBorder="1"/>
    <xf numFmtId="0" fontId="2" fillId="0" borderId="7" xfId="0" applyNumberFormat="1" applyFont="1" applyBorder="1" applyAlignment="1">
      <alignment horizontal="center" vertical="top"/>
    </xf>
    <xf numFmtId="0" fontId="0" fillId="0" borderId="47" xfId="0" applyFont="1" applyBorder="1"/>
    <xf numFmtId="0" fontId="9" fillId="0" borderId="11" xfId="0" applyFont="1" applyBorder="1"/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190" fontId="2" fillId="2" borderId="31" xfId="0" applyNumberFormat="1" applyFont="1" applyFill="1" applyBorder="1" applyAlignment="1">
      <alignment vertical="top"/>
    </xf>
    <xf numFmtId="190" fontId="2" fillId="2" borderId="33" xfId="0" applyNumberFormat="1" applyFont="1" applyFill="1" applyBorder="1" applyAlignment="1">
      <alignment vertical="top"/>
    </xf>
    <xf numFmtId="190" fontId="2" fillId="2" borderId="32" xfId="0" applyNumberFormat="1" applyFont="1" applyFill="1" applyBorder="1" applyAlignment="1">
      <alignment vertical="top"/>
    </xf>
    <xf numFmtId="190" fontId="2" fillId="2" borderId="4" xfId="0" applyNumberFormat="1" applyFont="1" applyFill="1" applyBorder="1" applyAlignment="1">
      <alignment vertical="top"/>
    </xf>
    <xf numFmtId="190" fontId="2" fillId="2" borderId="3" xfId="0" applyNumberFormat="1" applyFont="1" applyFill="1" applyBorder="1" applyAlignment="1">
      <alignment vertical="top"/>
    </xf>
    <xf numFmtId="190" fontId="2" fillId="0" borderId="33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15" fillId="0" borderId="40" xfId="0" applyNumberFormat="1" applyFont="1" applyBorder="1" applyAlignment="1">
      <alignment horizontal="center" vertical="top"/>
    </xf>
    <xf numFmtId="0" fontId="15" fillId="0" borderId="29" xfId="0" applyNumberFormat="1" applyFont="1" applyBorder="1" applyAlignment="1">
      <alignment horizontal="center" vertical="top"/>
    </xf>
    <xf numFmtId="190" fontId="15" fillId="0" borderId="40" xfId="0" applyNumberFormat="1" applyFont="1" applyBorder="1" applyAlignment="1">
      <alignment vertical="top"/>
    </xf>
    <xf numFmtId="190" fontId="15" fillId="0" borderId="28" xfId="0" applyNumberFormat="1" applyFont="1" applyBorder="1" applyAlignment="1">
      <alignment vertical="top"/>
    </xf>
    <xf numFmtId="190" fontId="15" fillId="0" borderId="29" xfId="0" applyNumberFormat="1" applyFont="1" applyBorder="1" applyAlignment="1">
      <alignment vertical="top"/>
    </xf>
    <xf numFmtId="190" fontId="31" fillId="0" borderId="12" xfId="0" applyNumberFormat="1" applyFont="1" applyBorder="1" applyAlignment="1">
      <alignment vertical="top"/>
    </xf>
    <xf numFmtId="190" fontId="31" fillId="0" borderId="15" xfId="0" applyNumberFormat="1" applyFont="1" applyBorder="1" applyAlignment="1">
      <alignment vertical="top"/>
    </xf>
    <xf numFmtId="192" fontId="15" fillId="0" borderId="28" xfId="0" applyNumberFormat="1" applyFont="1" applyBorder="1" applyAlignment="1">
      <alignment vertical="top"/>
    </xf>
    <xf numFmtId="2" fontId="15" fillId="0" borderId="28" xfId="0" applyNumberFormat="1" applyFont="1" applyBorder="1" applyAlignment="1">
      <alignment vertical="top"/>
    </xf>
    <xf numFmtId="191" fontId="15" fillId="0" borderId="28" xfId="0" applyNumberFormat="1" applyFont="1" applyBorder="1" applyAlignment="1">
      <alignment vertical="top"/>
    </xf>
    <xf numFmtId="2" fontId="15" fillId="0" borderId="29" xfId="0" applyNumberFormat="1" applyFont="1" applyBorder="1" applyAlignment="1">
      <alignment vertical="top"/>
    </xf>
    <xf numFmtId="190" fontId="2" fillId="0" borderId="4" xfId="0" applyNumberFormat="1" applyFont="1" applyBorder="1"/>
    <xf numFmtId="190" fontId="2" fillId="0" borderId="3" xfId="0" applyNumberFormat="1" applyFont="1" applyBorder="1"/>
    <xf numFmtId="0" fontId="15" fillId="2" borderId="40" xfId="0" applyNumberFormat="1" applyFont="1" applyFill="1" applyBorder="1" applyAlignment="1">
      <alignment horizontal="center" vertical="top"/>
    </xf>
    <xf numFmtId="0" fontId="15" fillId="2" borderId="29" xfId="0" applyNumberFormat="1" applyFont="1" applyFill="1" applyBorder="1" applyAlignment="1">
      <alignment horizontal="center" vertical="top"/>
    </xf>
    <xf numFmtId="190" fontId="15" fillId="2" borderId="40" xfId="0" applyNumberFormat="1" applyFont="1" applyFill="1" applyBorder="1" applyAlignment="1">
      <alignment vertical="top"/>
    </xf>
    <xf numFmtId="190" fontId="15" fillId="2" borderId="28" xfId="0" applyNumberFormat="1" applyFont="1" applyFill="1" applyBorder="1" applyAlignment="1">
      <alignment vertical="top"/>
    </xf>
    <xf numFmtId="190" fontId="15" fillId="2" borderId="29" xfId="0" applyNumberFormat="1" applyFont="1" applyFill="1" applyBorder="1" applyAlignment="1">
      <alignment vertical="top"/>
    </xf>
    <xf numFmtId="190" fontId="31" fillId="2" borderId="12" xfId="0" applyNumberFormat="1" applyFont="1" applyFill="1" applyBorder="1" applyAlignment="1">
      <alignment vertical="top"/>
    </xf>
    <xf numFmtId="190" fontId="31" fillId="2" borderId="15" xfId="0" applyNumberFormat="1" applyFont="1" applyFill="1" applyBorder="1" applyAlignment="1">
      <alignment vertical="top"/>
    </xf>
    <xf numFmtId="0" fontId="8" fillId="0" borderId="30" xfId="0" applyFont="1" applyFill="1" applyBorder="1" applyAlignment="1">
      <alignment vertical="top"/>
    </xf>
    <xf numFmtId="0" fontId="2" fillId="0" borderId="31" xfId="0" applyNumberFormat="1" applyFont="1" applyBorder="1" applyAlignment="1">
      <alignment horizontal="center" vertical="top"/>
    </xf>
    <xf numFmtId="2" fontId="2" fillId="0" borderId="31" xfId="0" applyNumberFormat="1" applyFont="1" applyBorder="1" applyAlignment="1">
      <alignment horizontal="center" vertical="top"/>
    </xf>
    <xf numFmtId="2" fontId="2" fillId="0" borderId="33" xfId="0" applyNumberFormat="1" applyFont="1" applyBorder="1" applyAlignment="1">
      <alignment horizontal="center" vertical="top"/>
    </xf>
    <xf numFmtId="2" fontId="2" fillId="0" borderId="3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190" fontId="15" fillId="0" borderId="21" xfId="0" applyNumberFormat="1" applyFont="1" applyBorder="1" applyAlignment="1">
      <alignment vertical="top"/>
    </xf>
    <xf numFmtId="190" fontId="15" fillId="0" borderId="16" xfId="0" applyNumberFormat="1" applyFont="1" applyBorder="1" applyAlignment="1">
      <alignment vertical="top"/>
    </xf>
    <xf numFmtId="190" fontId="15" fillId="0" borderId="17" xfId="0" applyNumberFormat="1" applyFont="1" applyBorder="1" applyAlignment="1">
      <alignment vertical="top"/>
    </xf>
    <xf numFmtId="192" fontId="2" fillId="0" borderId="19" xfId="0" applyNumberFormat="1" applyFont="1" applyBorder="1" applyAlignment="1">
      <alignment vertical="center"/>
    </xf>
    <xf numFmtId="191" fontId="2" fillId="0" borderId="19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91" fontId="15" fillId="0" borderId="16" xfId="0" applyNumberFormat="1" applyFont="1" applyBorder="1" applyAlignment="1">
      <alignment vertical="top"/>
    </xf>
    <xf numFmtId="2" fontId="15" fillId="0" borderId="16" xfId="0" applyNumberFormat="1" applyFont="1" applyBorder="1" applyAlignment="1">
      <alignment vertical="top"/>
    </xf>
    <xf numFmtId="4" fontId="15" fillId="0" borderId="16" xfId="0" applyNumberFormat="1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2" fillId="0" borderId="47" xfId="0" applyFont="1" applyBorder="1" applyAlignment="1">
      <alignment horizontal="center" vertical="top"/>
    </xf>
    <xf numFmtId="190" fontId="15" fillId="0" borderId="15" xfId="0" applyNumberFormat="1" applyFont="1" applyBorder="1" applyAlignment="1">
      <alignment vertical="top"/>
    </xf>
    <xf numFmtId="0" fontId="2" fillId="0" borderId="41" xfId="0" applyFont="1" applyBorder="1" applyAlignment="1">
      <alignment vertical="top"/>
    </xf>
    <xf numFmtId="0" fontId="2" fillId="0" borderId="47" xfId="0" applyFont="1" applyBorder="1"/>
    <xf numFmtId="0" fontId="5" fillId="0" borderId="3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7" xfId="0" applyFont="1" applyBorder="1"/>
    <xf numFmtId="189" fontId="2" fillId="2" borderId="4" xfId="0" applyNumberFormat="1" applyFont="1" applyFill="1" applyBorder="1" applyAlignment="1">
      <alignment horizontal="center" vertical="top"/>
    </xf>
    <xf numFmtId="189" fontId="2" fillId="2" borderId="3" xfId="0" applyNumberFormat="1" applyFont="1" applyFill="1" applyBorder="1" applyAlignment="1">
      <alignment horizontal="center" vertical="top"/>
    </xf>
    <xf numFmtId="0" fontId="8" fillId="2" borderId="47" xfId="0" applyFont="1" applyFill="1" applyBorder="1" applyAlignment="1">
      <alignment vertical="top" wrapText="1"/>
    </xf>
    <xf numFmtId="0" fontId="8" fillId="2" borderId="7" xfId="1" applyNumberFormat="1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vertical="top"/>
    </xf>
    <xf numFmtId="0" fontId="2" fillId="2" borderId="22" xfId="0" applyNumberFormat="1" applyFont="1" applyFill="1" applyBorder="1" applyAlignment="1">
      <alignment horizontal="center" vertical="top"/>
    </xf>
    <xf numFmtId="0" fontId="2" fillId="2" borderId="20" xfId="0" applyNumberFormat="1" applyFont="1" applyFill="1" applyBorder="1" applyAlignment="1">
      <alignment horizontal="center" vertical="top"/>
    </xf>
    <xf numFmtId="189" fontId="2" fillId="2" borderId="22" xfId="0" applyNumberFormat="1" applyFont="1" applyFill="1" applyBorder="1" applyAlignment="1">
      <alignment horizontal="center" vertical="top"/>
    </xf>
    <xf numFmtId="189" fontId="2" fillId="2" borderId="19" xfId="0" applyNumberFormat="1" applyFont="1" applyFill="1" applyBorder="1" applyAlignment="1">
      <alignment horizontal="center" vertical="top"/>
    </xf>
    <xf numFmtId="189" fontId="2" fillId="2" borderId="20" xfId="0" applyNumberFormat="1" applyFont="1" applyFill="1" applyBorder="1" applyAlignment="1">
      <alignment horizontal="center" vertical="top"/>
    </xf>
    <xf numFmtId="0" fontId="15" fillId="2" borderId="21" xfId="0" applyNumberFormat="1" applyFont="1" applyFill="1" applyBorder="1" applyAlignment="1">
      <alignment horizontal="center" vertical="top"/>
    </xf>
    <xf numFmtId="0" fontId="15" fillId="2" borderId="17" xfId="0" applyNumberFormat="1" applyFont="1" applyFill="1" applyBorder="1" applyAlignment="1">
      <alignment horizontal="center" vertical="top"/>
    </xf>
    <xf numFmtId="189" fontId="15" fillId="2" borderId="21" xfId="0" applyNumberFormat="1" applyFont="1" applyFill="1" applyBorder="1" applyAlignment="1">
      <alignment horizontal="center" vertical="top"/>
    </xf>
    <xf numFmtId="189" fontId="15" fillId="2" borderId="16" xfId="0" applyNumberFormat="1" applyFont="1" applyFill="1" applyBorder="1" applyAlignment="1">
      <alignment horizontal="center" vertical="top"/>
    </xf>
    <xf numFmtId="189" fontId="15" fillId="2" borderId="17" xfId="0" applyNumberFormat="1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top"/>
    </xf>
    <xf numFmtId="189" fontId="15" fillId="0" borderId="16" xfId="0" applyNumberFormat="1" applyFont="1" applyBorder="1" applyAlignment="1">
      <alignment horizontal="center" vertical="top"/>
    </xf>
    <xf numFmtId="189" fontId="15" fillId="0" borderId="17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/>
    </xf>
    <xf numFmtId="2" fontId="2" fillId="0" borderId="22" xfId="0" applyNumberFormat="1" applyFont="1" applyFill="1" applyBorder="1" applyAlignment="1">
      <alignment horizontal="center" vertical="top"/>
    </xf>
    <xf numFmtId="2" fontId="2" fillId="0" borderId="19" xfId="0" applyNumberFormat="1" applyFont="1" applyFill="1" applyBorder="1" applyAlignment="1">
      <alignment horizontal="center" vertical="top"/>
    </xf>
    <xf numFmtId="191" fontId="2" fillId="0" borderId="19" xfId="0" applyNumberFormat="1" applyFont="1" applyFill="1" applyBorder="1" applyAlignment="1">
      <alignment horizontal="center" vertical="top"/>
    </xf>
    <xf numFmtId="2" fontId="2" fillId="0" borderId="20" xfId="0" applyNumberFormat="1" applyFont="1" applyFill="1" applyBorder="1" applyAlignment="1">
      <alignment horizontal="center" vertical="top"/>
    </xf>
    <xf numFmtId="2" fontId="2" fillId="0" borderId="22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2" fontId="2" fillId="0" borderId="20" xfId="0" applyNumberFormat="1" applyFont="1" applyBorder="1" applyAlignment="1">
      <alignment horizontal="center" vertical="top"/>
    </xf>
    <xf numFmtId="0" fontId="16" fillId="0" borderId="34" xfId="0" applyFont="1" applyBorder="1" applyAlignment="1">
      <alignment vertical="top"/>
    </xf>
    <xf numFmtId="0" fontId="12" fillId="0" borderId="0" xfId="0" applyNumberFormat="1" applyFont="1" applyFill="1" applyAlignment="1">
      <alignment horizontal="center"/>
    </xf>
    <xf numFmtId="0" fontId="8" fillId="0" borderId="38" xfId="0" applyFont="1" applyFill="1" applyBorder="1" applyAlignment="1">
      <alignment vertical="top" wrapText="1"/>
    </xf>
    <xf numFmtId="0" fontId="0" fillId="0" borderId="0" xfId="0" applyFill="1"/>
    <xf numFmtId="0" fontId="8" fillId="0" borderId="3" xfId="1" applyNumberFormat="1" applyFont="1" applyFill="1" applyBorder="1" applyAlignment="1">
      <alignment horizontal="left" vertical="top" wrapText="1"/>
    </xf>
    <xf numFmtId="0" fontId="0" fillId="0" borderId="52" xfId="0" applyFill="1" applyBorder="1"/>
    <xf numFmtId="0" fontId="15" fillId="0" borderId="6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4" xfId="0" applyNumberFormat="1" applyFont="1" applyBorder="1" applyAlignment="1">
      <alignment horizontal="center" vertical="center" wrapText="1"/>
    </xf>
    <xf numFmtId="0" fontId="15" fillId="0" borderId="67" xfId="0" applyNumberFormat="1" applyFont="1" applyBorder="1" applyAlignment="1">
      <alignment horizontal="center" vertical="center" wrapText="1"/>
    </xf>
    <xf numFmtId="0" fontId="15" fillId="0" borderId="65" xfId="0" applyNumberFormat="1" applyFont="1" applyBorder="1" applyAlignment="1">
      <alignment horizontal="center" vertical="center" wrapText="1"/>
    </xf>
    <xf numFmtId="0" fontId="15" fillId="0" borderId="68" xfId="0" applyNumberFormat="1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0" borderId="61" xfId="0" applyFont="1" applyBorder="1" applyAlignment="1">
      <alignment horizontal="center" wrapText="1"/>
    </xf>
    <xf numFmtId="0" fontId="15" fillId="0" borderId="62" xfId="0" applyFont="1" applyBorder="1" applyAlignment="1">
      <alignment horizontal="center" wrapText="1"/>
    </xf>
    <xf numFmtId="0" fontId="21" fillId="0" borderId="53" xfId="0" quotePrefix="1" applyFont="1" applyBorder="1" applyAlignment="1">
      <alignment horizontal="center"/>
    </xf>
    <xf numFmtId="0" fontId="21" fillId="0" borderId="54" xfId="0" quotePrefix="1" applyFont="1" applyBorder="1" applyAlignment="1">
      <alignment horizontal="center"/>
    </xf>
    <xf numFmtId="0" fontId="21" fillId="0" borderId="55" xfId="0" quotePrefix="1" applyFont="1" applyBorder="1" applyAlignment="1">
      <alignment horizontal="center"/>
    </xf>
    <xf numFmtId="2" fontId="21" fillId="0" borderId="53" xfId="0" applyNumberFormat="1" applyFont="1" applyBorder="1" applyAlignment="1">
      <alignment horizontal="center" vertical="center"/>
    </xf>
    <xf numFmtId="2" fontId="21" fillId="0" borderId="54" xfId="0" applyNumberFormat="1" applyFont="1" applyBorder="1" applyAlignment="1">
      <alignment horizontal="center" vertical="center"/>
    </xf>
    <xf numFmtId="2" fontId="21" fillId="0" borderId="55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top"/>
    </xf>
    <xf numFmtId="0" fontId="15" fillId="0" borderId="46" xfId="0" applyFont="1" applyBorder="1" applyAlignment="1">
      <alignment horizontal="center" vertical="top"/>
    </xf>
    <xf numFmtId="0" fontId="15" fillId="0" borderId="56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2" fontId="21" fillId="0" borderId="53" xfId="0" applyNumberFormat="1" applyFont="1" applyBorder="1" applyAlignment="1">
      <alignment horizontal="center"/>
    </xf>
    <xf numFmtId="2" fontId="21" fillId="0" borderId="54" xfId="0" applyNumberFormat="1" applyFont="1" applyBorder="1" applyAlignment="1">
      <alignment horizontal="center"/>
    </xf>
    <xf numFmtId="2" fontId="21" fillId="0" borderId="55" xfId="0" applyNumberFormat="1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top"/>
    </xf>
    <xf numFmtId="0" fontId="24" fillId="0" borderId="46" xfId="0" applyFont="1" applyBorder="1" applyAlignment="1">
      <alignment horizontal="center" vertical="top"/>
    </xf>
    <xf numFmtId="0" fontId="24" fillId="0" borderId="71" xfId="0" applyFont="1" applyBorder="1" applyAlignment="1">
      <alignment horizont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24" fillId="0" borderId="61" xfId="0" applyFont="1" applyBorder="1" applyAlignment="1">
      <alignment horizontal="center" wrapText="1"/>
    </xf>
    <xf numFmtId="0" fontId="24" fillId="0" borderId="62" xfId="0" applyFont="1" applyBorder="1" applyAlignment="1">
      <alignment horizontal="center" wrapText="1"/>
    </xf>
    <xf numFmtId="0" fontId="6" fillId="0" borderId="64" xfId="0" applyNumberFormat="1" applyFont="1" applyBorder="1" applyAlignment="1">
      <alignment horizontal="center" vertical="center" wrapText="1"/>
    </xf>
    <xf numFmtId="0" fontId="6" fillId="0" borderId="67" xfId="0" applyNumberFormat="1" applyFont="1" applyBorder="1" applyAlignment="1">
      <alignment horizontal="center" vertical="center" wrapText="1"/>
    </xf>
    <xf numFmtId="0" fontId="6" fillId="0" borderId="65" xfId="0" applyNumberFormat="1" applyFont="1" applyBorder="1" applyAlignment="1">
      <alignment horizontal="center" vertical="center" wrapText="1"/>
    </xf>
    <xf numFmtId="0" fontId="6" fillId="0" borderId="68" xfId="0" applyNumberFormat="1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1" fillId="0" borderId="53" xfId="0" quotePrefix="1" applyFont="1" applyBorder="1" applyAlignment="1">
      <alignment horizontal="center" vertical="top"/>
    </xf>
    <xf numFmtId="0" fontId="21" fillId="0" borderId="54" xfId="0" quotePrefix="1" applyFont="1" applyBorder="1" applyAlignment="1">
      <alignment horizontal="center" vertical="top"/>
    </xf>
    <xf numFmtId="0" fontId="21" fillId="0" borderId="55" xfId="0" quotePrefix="1" applyFont="1" applyBorder="1" applyAlignment="1">
      <alignment horizontal="center" vertical="top"/>
    </xf>
    <xf numFmtId="0" fontId="16" fillId="0" borderId="53" xfId="0" quotePrefix="1" applyFont="1" applyBorder="1" applyAlignment="1">
      <alignment horizontal="center" vertical="top"/>
    </xf>
    <xf numFmtId="0" fontId="16" fillId="0" borderId="54" xfId="0" quotePrefix="1" applyFont="1" applyBorder="1" applyAlignment="1">
      <alignment horizontal="center" vertical="top"/>
    </xf>
    <xf numFmtId="0" fontId="16" fillId="0" borderId="55" xfId="0" quotePrefix="1" applyFont="1" applyBorder="1" applyAlignment="1">
      <alignment horizontal="center" vertical="top"/>
    </xf>
    <xf numFmtId="0" fontId="6" fillId="0" borderId="5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1" fillId="0" borderId="8" xfId="0" quotePrefix="1" applyFont="1" applyBorder="1" applyAlignment="1">
      <alignment horizontal="center"/>
    </xf>
    <xf numFmtId="0" fontId="21" fillId="0" borderId="26" xfId="0" quotePrefix="1" applyFont="1" applyBorder="1" applyAlignment="1">
      <alignment horizontal="center"/>
    </xf>
    <xf numFmtId="0" fontId="21" fillId="0" borderId="23" xfId="0" quotePrefix="1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1" fillId="0" borderId="56" xfId="0" applyFont="1" applyBorder="1" applyAlignment="1">
      <alignment horizontal="center" vertical="top" wrapText="1"/>
    </xf>
    <xf numFmtId="0" fontId="21" fillId="0" borderId="46" xfId="0" applyFont="1" applyBorder="1" applyAlignment="1">
      <alignment horizontal="center" vertical="top" wrapText="1"/>
    </xf>
    <xf numFmtId="0" fontId="21" fillId="0" borderId="53" xfId="0" applyFont="1" applyBorder="1" applyAlignment="1">
      <alignment horizontal="center" vertical="top"/>
    </xf>
    <xf numFmtId="0" fontId="21" fillId="0" borderId="54" xfId="0" applyFont="1" applyBorder="1" applyAlignment="1">
      <alignment horizontal="center" vertical="top"/>
    </xf>
    <xf numFmtId="0" fontId="21" fillId="0" borderId="55" xfId="0" applyFont="1" applyBorder="1" applyAlignment="1">
      <alignment horizontal="center" vertical="top"/>
    </xf>
    <xf numFmtId="0" fontId="21" fillId="0" borderId="61" xfId="0" applyFont="1" applyBorder="1" applyAlignment="1">
      <alignment horizontal="center" wrapText="1"/>
    </xf>
    <xf numFmtId="0" fontId="21" fillId="0" borderId="62" xfId="0" applyFont="1" applyBorder="1" applyAlignment="1">
      <alignment horizontal="center" wrapText="1"/>
    </xf>
    <xf numFmtId="0" fontId="21" fillId="0" borderId="64" xfId="0" applyNumberFormat="1" applyFont="1" applyBorder="1" applyAlignment="1">
      <alignment horizontal="center" vertical="top" wrapText="1"/>
    </xf>
    <xf numFmtId="0" fontId="21" fillId="0" borderId="67" xfId="0" applyNumberFormat="1" applyFont="1" applyBorder="1" applyAlignment="1">
      <alignment horizontal="center" vertical="top" wrapText="1"/>
    </xf>
    <xf numFmtId="0" fontId="21" fillId="0" borderId="65" xfId="0" applyNumberFormat="1" applyFont="1" applyBorder="1" applyAlignment="1">
      <alignment horizontal="center" vertical="top" wrapText="1"/>
    </xf>
    <xf numFmtId="0" fontId="21" fillId="0" borderId="68" xfId="0" applyNumberFormat="1" applyFont="1" applyBorder="1" applyAlignment="1">
      <alignment horizontal="center" vertical="top" wrapText="1"/>
    </xf>
    <xf numFmtId="0" fontId="21" fillId="0" borderId="64" xfId="0" applyFont="1" applyBorder="1" applyAlignment="1">
      <alignment horizontal="center" vertical="top" wrapText="1"/>
    </xf>
    <xf numFmtId="0" fontId="21" fillId="0" borderId="44" xfId="0" applyFont="1" applyBorder="1" applyAlignment="1">
      <alignment horizontal="center" vertical="top" wrapText="1"/>
    </xf>
    <xf numFmtId="0" fontId="21" fillId="0" borderId="65" xfId="0" applyFont="1" applyBorder="1" applyAlignment="1">
      <alignment horizontal="center" vertical="top" wrapText="1"/>
    </xf>
    <xf numFmtId="0" fontId="21" fillId="0" borderId="66" xfId="0" applyFont="1" applyBorder="1" applyAlignment="1">
      <alignment horizontal="center" vertical="top" wrapText="1"/>
    </xf>
    <xf numFmtId="0" fontId="21" fillId="0" borderId="5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8" xfId="0" quotePrefix="1" applyFont="1" applyBorder="1" applyAlignment="1">
      <alignment horizontal="center" vertical="top"/>
    </xf>
    <xf numFmtId="0" fontId="21" fillId="0" borderId="26" xfId="0" quotePrefix="1" applyFont="1" applyBorder="1" applyAlignment="1">
      <alignment horizontal="center" vertical="top"/>
    </xf>
    <xf numFmtId="0" fontId="21" fillId="0" borderId="23" xfId="0" quotePrefix="1" applyFont="1" applyBorder="1" applyAlignment="1">
      <alignment horizontal="center" vertical="top"/>
    </xf>
    <xf numFmtId="0" fontId="21" fillId="0" borderId="69" xfId="0" applyFont="1" applyBorder="1" applyAlignment="1">
      <alignment horizontal="center" vertical="top" wrapText="1"/>
    </xf>
    <xf numFmtId="0" fontId="21" fillId="0" borderId="70" xfId="0" applyFont="1" applyBorder="1" applyAlignment="1">
      <alignment horizontal="center" vertical="top" wrapText="1"/>
    </xf>
    <xf numFmtId="0" fontId="21" fillId="0" borderId="67" xfId="0" applyFont="1" applyBorder="1" applyAlignment="1">
      <alignment horizontal="center" vertical="top" wrapText="1"/>
    </xf>
    <xf numFmtId="0" fontId="21" fillId="0" borderId="68" xfId="0" applyFont="1" applyBorder="1" applyAlignment="1">
      <alignment horizontal="center" vertical="top" wrapText="1"/>
    </xf>
    <xf numFmtId="0" fontId="21" fillId="0" borderId="56" xfId="0" applyFont="1" applyBorder="1" applyAlignment="1">
      <alignment horizontal="center" vertical="top"/>
    </xf>
    <xf numFmtId="0" fontId="21" fillId="0" borderId="46" xfId="0" applyFont="1" applyBorder="1" applyAlignment="1">
      <alignment horizontal="center" vertical="top"/>
    </xf>
    <xf numFmtId="0" fontId="15" fillId="0" borderId="1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6" fillId="0" borderId="56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28" fillId="0" borderId="73" xfId="0" applyFont="1" applyBorder="1" applyAlignment="1">
      <alignment horizontal="center"/>
    </xf>
    <xf numFmtId="0" fontId="28" fillId="0" borderId="68" xfId="0" applyFont="1" applyBorder="1" applyAlignment="1">
      <alignment horizontal="center"/>
    </xf>
    <xf numFmtId="0" fontId="6" fillId="0" borderId="74" xfId="0" applyNumberFormat="1" applyFont="1" applyBorder="1" applyAlignment="1">
      <alignment horizontal="center" vertical="center" wrapText="1"/>
    </xf>
    <xf numFmtId="0" fontId="6" fillId="0" borderId="73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4" fillId="0" borderId="56" xfId="0" applyNumberFormat="1" applyFont="1" applyBorder="1" applyAlignment="1">
      <alignment horizontal="center" vertical="top"/>
    </xf>
    <xf numFmtId="0" fontId="24" fillId="0" borderId="46" xfId="0" applyNumberFormat="1" applyFont="1" applyBorder="1" applyAlignment="1">
      <alignment horizontal="center" vertical="top"/>
    </xf>
    <xf numFmtId="0" fontId="24" fillId="0" borderId="72" xfId="0" applyNumberFormat="1" applyFont="1" applyBorder="1" applyAlignment="1">
      <alignment horizontal="center" vertical="top"/>
    </xf>
    <xf numFmtId="0" fontId="6" fillId="0" borderId="54" xfId="0" applyFont="1" applyBorder="1" applyAlignment="1">
      <alignment horizontal="center"/>
    </xf>
    <xf numFmtId="0" fontId="16" fillId="0" borderId="53" xfId="0" quotePrefix="1" applyFont="1" applyBorder="1" applyAlignment="1">
      <alignment horizontal="center"/>
    </xf>
    <xf numFmtId="0" fontId="16" fillId="0" borderId="54" xfId="0" quotePrefix="1" applyFont="1" applyBorder="1" applyAlignment="1">
      <alignment horizontal="center"/>
    </xf>
    <xf numFmtId="0" fontId="16" fillId="0" borderId="55" xfId="0" quotePrefix="1" applyFont="1" applyBorder="1" applyAlignment="1">
      <alignment horizontal="center"/>
    </xf>
    <xf numFmtId="0" fontId="24" fillId="0" borderId="72" xfId="0" applyFont="1" applyBorder="1" applyAlignment="1">
      <alignment horizontal="center" vertical="top"/>
    </xf>
    <xf numFmtId="0" fontId="6" fillId="0" borderId="72" xfId="0" applyFont="1" applyBorder="1" applyAlignment="1">
      <alignment horizontal="center" vertical="center" wrapText="1"/>
    </xf>
    <xf numFmtId="0" fontId="15" fillId="0" borderId="74" xfId="0" applyNumberFormat="1" applyFont="1" applyBorder="1" applyAlignment="1">
      <alignment horizontal="center" vertical="center" wrapText="1"/>
    </xf>
    <xf numFmtId="0" fontId="15" fillId="0" borderId="73" xfId="0" applyNumberFormat="1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top"/>
    </xf>
    <xf numFmtId="0" fontId="15" fillId="0" borderId="54" xfId="0" applyFont="1" applyBorder="1" applyAlignment="1">
      <alignment horizontal="center" vertical="top"/>
    </xf>
    <xf numFmtId="0" fontId="15" fillId="0" borderId="55" xfId="0" applyFont="1" applyBorder="1" applyAlignment="1">
      <alignment horizontal="center" vertical="top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6" fillId="0" borderId="74" xfId="0" quotePrefix="1" applyFont="1" applyBorder="1" applyAlignment="1">
      <alignment horizontal="center"/>
    </xf>
    <xf numFmtId="0" fontId="16" fillId="0" borderId="8" xfId="0" quotePrefix="1" applyFont="1" applyBorder="1" applyAlignment="1">
      <alignment horizontal="center" vertical="top"/>
    </xf>
    <xf numFmtId="0" fontId="16" fillId="0" borderId="0" xfId="0" quotePrefix="1" applyFont="1" applyBorder="1" applyAlignment="1">
      <alignment horizontal="center" vertical="top"/>
    </xf>
    <xf numFmtId="0" fontId="16" fillId="0" borderId="26" xfId="0" quotePrefix="1" applyFont="1" applyBorder="1" applyAlignment="1">
      <alignment horizontal="center" vertical="top"/>
    </xf>
    <xf numFmtId="0" fontId="16" fillId="0" borderId="45" xfId="0" quotePrefix="1" applyFont="1" applyBorder="1" applyAlignment="1">
      <alignment horizontal="center" vertical="top"/>
    </xf>
    <xf numFmtId="0" fontId="15" fillId="0" borderId="4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wrapText="1"/>
    </xf>
    <xf numFmtId="0" fontId="15" fillId="0" borderId="48" xfId="0" applyFont="1" applyBorder="1" applyAlignment="1">
      <alignment horizontal="center" wrapText="1"/>
    </xf>
    <xf numFmtId="0" fontId="21" fillId="0" borderId="74" xfId="0" quotePrefix="1" applyFont="1" applyBorder="1" applyAlignment="1">
      <alignment horizontal="center"/>
    </xf>
    <xf numFmtId="0" fontId="21" fillId="0" borderId="73" xfId="0" quotePrefix="1" applyFont="1" applyBorder="1" applyAlignment="1">
      <alignment horizontal="center" vertical="top"/>
    </xf>
    <xf numFmtId="0" fontId="15" fillId="0" borderId="28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15" fillId="0" borderId="77" xfId="0" applyFont="1" applyBorder="1" applyAlignment="1">
      <alignment horizontal="center" vertical="top"/>
    </xf>
    <xf numFmtId="0" fontId="15" fillId="0" borderId="78" xfId="0" applyFont="1" applyBorder="1" applyAlignment="1">
      <alignment horizontal="center" vertical="top"/>
    </xf>
    <xf numFmtId="0" fontId="15" fillId="0" borderId="22" xfId="0" applyNumberFormat="1" applyFont="1" applyBorder="1" applyAlignment="1">
      <alignment horizontal="center" vertical="top" wrapText="1"/>
    </xf>
    <xf numFmtId="0" fontId="15" fillId="0" borderId="20" xfId="0" applyNumberFormat="1" applyFont="1" applyBorder="1" applyAlignment="1">
      <alignment horizontal="center" vertical="top" wrapText="1"/>
    </xf>
    <xf numFmtId="0" fontId="15" fillId="0" borderId="40" xfId="0" applyNumberFormat="1" applyFont="1" applyBorder="1" applyAlignment="1">
      <alignment horizontal="center" vertical="top" wrapText="1"/>
    </xf>
    <xf numFmtId="0" fontId="15" fillId="0" borderId="29" xfId="0" applyNumberFormat="1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39" xfId="0" applyFont="1" applyBorder="1" applyAlignment="1">
      <alignment horizontal="center" vertical="top"/>
    </xf>
    <xf numFmtId="0" fontId="15" fillId="0" borderId="64" xfId="0" applyFont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5" fillId="0" borderId="27" xfId="0" applyFont="1" applyBorder="1" applyAlignment="1">
      <alignment horizontal="center" vertical="top"/>
    </xf>
    <xf numFmtId="0" fontId="15" fillId="0" borderId="40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21" fillId="0" borderId="30" xfId="0" quotePrefix="1" applyFont="1" applyBorder="1" applyAlignment="1">
      <alignment horizontal="center" vertical="top"/>
    </xf>
    <xf numFmtId="0" fontId="21" fillId="0" borderId="62" xfId="0" quotePrefix="1" applyFont="1" applyBorder="1" applyAlignment="1">
      <alignment horizontal="center" vertical="top"/>
    </xf>
    <xf numFmtId="0" fontId="21" fillId="0" borderId="0" xfId="0" quotePrefix="1" applyFont="1" applyBorder="1" applyAlignment="1">
      <alignment horizontal="center" vertical="top"/>
    </xf>
    <xf numFmtId="0" fontId="21" fillId="0" borderId="45" xfId="0" quotePrefix="1" applyFont="1" applyBorder="1" applyAlignment="1">
      <alignment horizontal="center" vertical="top"/>
    </xf>
    <xf numFmtId="0" fontId="21" fillId="0" borderId="61" xfId="0" quotePrefix="1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7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79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/>
    </xf>
    <xf numFmtId="0" fontId="15" fillId="0" borderId="51" xfId="0" applyFont="1" applyBorder="1" applyAlignment="1">
      <alignment horizontal="center" vertical="top"/>
    </xf>
    <xf numFmtId="0" fontId="15" fillId="0" borderId="49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 wrapText="1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10 2 2" xfId="1"/>
    <cellStyle name="Процентный" xfId="2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5"/>
  <sheetViews>
    <sheetView topLeftCell="F1" zoomScaleNormal="100" workbookViewId="0">
      <selection activeCell="V5" sqref="V5:AI5"/>
    </sheetView>
  </sheetViews>
  <sheetFormatPr defaultRowHeight="12.75"/>
  <cols>
    <col min="1" max="1" width="40.85546875" customWidth="1"/>
    <col min="2" max="2" width="7.7109375" style="23" customWidth="1"/>
    <col min="3" max="3" width="9.140625" style="23" customWidth="1"/>
    <col min="4" max="4" width="8.140625" customWidth="1"/>
    <col min="5" max="5" width="7.85546875" customWidth="1"/>
    <col min="6" max="6" width="7.28515625" customWidth="1"/>
    <col min="7" max="7" width="7.85546875" customWidth="1"/>
    <col min="8" max="8" width="8.85546875" customWidth="1"/>
    <col min="9" max="9" width="7.5703125" customWidth="1"/>
    <col min="10" max="10" width="8.85546875" customWidth="1"/>
    <col min="11" max="11" width="10.28515625" customWidth="1"/>
    <col min="12" max="13" width="0" hidden="1" customWidth="1"/>
    <col min="14" max="14" width="7.42578125" customWidth="1"/>
    <col min="15" max="15" width="9.140625" customWidth="1"/>
    <col min="16" max="16" width="9.42578125" customWidth="1"/>
    <col min="17" max="17" width="8.7109375" customWidth="1"/>
    <col min="18" max="18" width="8" customWidth="1"/>
    <col min="19" max="19" width="7.5703125" customWidth="1"/>
    <col min="20" max="20" width="7" customWidth="1"/>
    <col min="21" max="21" width="9.5703125" customWidth="1"/>
    <col min="22" max="22" width="7" customWidth="1"/>
    <col min="23" max="23" width="8.28515625" customWidth="1"/>
    <col min="24" max="24" width="7.7109375" customWidth="1"/>
    <col min="25" max="25" width="8.7109375" customWidth="1"/>
    <col min="26" max="27" width="8.42578125" customWidth="1"/>
    <col min="28" max="28" width="7.7109375" customWidth="1"/>
    <col min="29" max="29" width="7.5703125" customWidth="1"/>
    <col min="30" max="30" width="8.5703125" customWidth="1"/>
    <col min="31" max="31" width="9.28515625" customWidth="1"/>
    <col min="32" max="32" width="7.85546875" customWidth="1"/>
    <col min="36" max="36" width="10.85546875" customWidth="1"/>
    <col min="37" max="37" width="20.42578125" customWidth="1"/>
  </cols>
  <sheetData>
    <row r="1" spans="1:37" ht="13.5" thickBot="1"/>
    <row r="2" spans="1:37" ht="26.45" customHeight="1" thickBot="1">
      <c r="J2" s="987" t="s">
        <v>136</v>
      </c>
      <c r="K2" s="988"/>
      <c r="L2" s="988"/>
      <c r="M2" s="988"/>
      <c r="N2" s="988"/>
      <c r="O2" s="988"/>
      <c r="P2" s="988"/>
      <c r="Q2" s="988"/>
      <c r="R2" s="988"/>
      <c r="S2" s="989"/>
    </row>
    <row r="3" spans="1:37" ht="23.25" customHeight="1" thickBot="1">
      <c r="A3" s="990" t="s">
        <v>0</v>
      </c>
      <c r="B3" s="962" t="s">
        <v>2</v>
      </c>
      <c r="C3" s="963"/>
      <c r="D3" s="958" t="s">
        <v>1</v>
      </c>
      <c r="E3" s="959"/>
      <c r="F3" s="970" t="s">
        <v>3</v>
      </c>
      <c r="G3" s="959"/>
      <c r="H3" s="972" t="s">
        <v>10</v>
      </c>
      <c r="I3" s="972"/>
      <c r="J3" s="974" t="s">
        <v>30</v>
      </c>
      <c r="K3" s="975"/>
      <c r="L3" s="982" t="s">
        <v>12</v>
      </c>
      <c r="M3" s="982"/>
      <c r="N3" s="966" t="s">
        <v>31</v>
      </c>
      <c r="O3" s="968"/>
      <c r="P3" s="968"/>
      <c r="Q3" s="968"/>
      <c r="R3" s="968"/>
      <c r="S3" s="968"/>
      <c r="T3" s="968"/>
      <c r="U3" s="969"/>
      <c r="V3" s="966" t="s">
        <v>16</v>
      </c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969"/>
      <c r="AJ3" s="994" t="s">
        <v>38</v>
      </c>
      <c r="AK3" s="992" t="s">
        <v>39</v>
      </c>
    </row>
    <row r="4" spans="1:37" ht="25.15" customHeight="1" thickBot="1">
      <c r="A4" s="991"/>
      <c r="B4" s="964"/>
      <c r="C4" s="965"/>
      <c r="D4" s="960"/>
      <c r="E4" s="961"/>
      <c r="F4" s="971"/>
      <c r="G4" s="961"/>
      <c r="H4" s="973"/>
      <c r="I4" s="973"/>
      <c r="J4" s="976"/>
      <c r="K4" s="977"/>
      <c r="L4" s="983"/>
      <c r="M4" s="983"/>
      <c r="N4" s="966" t="s">
        <v>40</v>
      </c>
      <c r="O4" s="967"/>
      <c r="P4" s="980" t="s">
        <v>34</v>
      </c>
      <c r="Q4" s="967"/>
      <c r="R4" s="980" t="s">
        <v>35</v>
      </c>
      <c r="S4" s="967"/>
      <c r="T4" s="980" t="s">
        <v>33</v>
      </c>
      <c r="U4" s="969"/>
      <c r="V4" s="981" t="s">
        <v>84</v>
      </c>
      <c r="W4" s="978"/>
      <c r="X4" s="978" t="s">
        <v>41</v>
      </c>
      <c r="Y4" s="978"/>
      <c r="Z4" s="978" t="s">
        <v>32</v>
      </c>
      <c r="AA4" s="978"/>
      <c r="AB4" s="978" t="s">
        <v>17</v>
      </c>
      <c r="AC4" s="978"/>
      <c r="AD4" s="978" t="s">
        <v>36</v>
      </c>
      <c r="AE4" s="978"/>
      <c r="AF4" s="978" t="s">
        <v>86</v>
      </c>
      <c r="AG4" s="979"/>
      <c r="AH4" s="996" t="s">
        <v>85</v>
      </c>
      <c r="AI4" s="996"/>
      <c r="AJ4" s="995"/>
      <c r="AK4" s="993"/>
    </row>
    <row r="5" spans="1:37" ht="16.5" thickBot="1">
      <c r="A5" s="991"/>
      <c r="B5" s="511" t="s">
        <v>155</v>
      </c>
      <c r="C5" s="512" t="s">
        <v>156</v>
      </c>
      <c r="D5" s="511" t="s">
        <v>155</v>
      </c>
      <c r="E5" s="512" t="s">
        <v>156</v>
      </c>
      <c r="F5" s="511" t="s">
        <v>155</v>
      </c>
      <c r="G5" s="512" t="s">
        <v>156</v>
      </c>
      <c r="H5" s="511" t="s">
        <v>155</v>
      </c>
      <c r="I5" s="512" t="s">
        <v>156</v>
      </c>
      <c r="J5" s="511" t="s">
        <v>155</v>
      </c>
      <c r="K5" s="512" t="s">
        <v>156</v>
      </c>
      <c r="L5" s="288" t="s">
        <v>13</v>
      </c>
      <c r="M5" s="289" t="s">
        <v>14</v>
      </c>
      <c r="N5" s="511" t="s">
        <v>155</v>
      </c>
      <c r="O5" s="512" t="s">
        <v>156</v>
      </c>
      <c r="P5" s="511" t="s">
        <v>155</v>
      </c>
      <c r="Q5" s="512" t="s">
        <v>156</v>
      </c>
      <c r="R5" s="511" t="s">
        <v>155</v>
      </c>
      <c r="S5" s="512" t="s">
        <v>156</v>
      </c>
      <c r="T5" s="511" t="s">
        <v>155</v>
      </c>
      <c r="U5" s="512" t="s">
        <v>156</v>
      </c>
      <c r="V5" s="511" t="s">
        <v>155</v>
      </c>
      <c r="W5" s="512" t="s">
        <v>156</v>
      </c>
      <c r="X5" s="511" t="s">
        <v>155</v>
      </c>
      <c r="Y5" s="512" t="s">
        <v>156</v>
      </c>
      <c r="Z5" s="511" t="s">
        <v>155</v>
      </c>
      <c r="AA5" s="512" t="s">
        <v>156</v>
      </c>
      <c r="AB5" s="511" t="s">
        <v>155</v>
      </c>
      <c r="AC5" s="512" t="s">
        <v>156</v>
      </c>
      <c r="AD5" s="511" t="s">
        <v>155</v>
      </c>
      <c r="AE5" s="512" t="s">
        <v>156</v>
      </c>
      <c r="AF5" s="511" t="s">
        <v>155</v>
      </c>
      <c r="AG5" s="512" t="s">
        <v>156</v>
      </c>
      <c r="AH5" s="511" t="s">
        <v>155</v>
      </c>
      <c r="AI5" s="512" t="s">
        <v>156</v>
      </c>
      <c r="AJ5" s="995"/>
      <c r="AK5" s="993"/>
    </row>
    <row r="6" spans="1:37" ht="21" thickBot="1">
      <c r="A6" s="984" t="s">
        <v>137</v>
      </c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5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986"/>
    </row>
    <row r="7" spans="1:37" ht="53.25" customHeight="1">
      <c r="A7" s="608" t="s">
        <v>96</v>
      </c>
      <c r="B7" s="609">
        <v>200</v>
      </c>
      <c r="C7" s="610">
        <v>200</v>
      </c>
      <c r="D7" s="611">
        <v>15.1</v>
      </c>
      <c r="E7" s="607">
        <v>15.1</v>
      </c>
      <c r="F7" s="607">
        <v>13.6</v>
      </c>
      <c r="G7" s="607">
        <v>13.6</v>
      </c>
      <c r="H7" s="607">
        <v>49</v>
      </c>
      <c r="I7" s="607">
        <v>49</v>
      </c>
      <c r="J7" s="607">
        <v>379</v>
      </c>
      <c r="K7" s="612">
        <v>379</v>
      </c>
      <c r="L7" s="611">
        <v>7.86</v>
      </c>
      <c r="M7" s="613">
        <v>9.82</v>
      </c>
      <c r="N7" s="614">
        <v>85.5</v>
      </c>
      <c r="O7" s="607">
        <v>85.5</v>
      </c>
      <c r="P7" s="607">
        <v>22.4</v>
      </c>
      <c r="Q7" s="607">
        <v>22.4</v>
      </c>
      <c r="R7" s="607">
        <v>1.5</v>
      </c>
      <c r="S7" s="607">
        <v>1.5</v>
      </c>
      <c r="T7" s="607">
        <v>234.2</v>
      </c>
      <c r="U7" s="612">
        <v>234.2</v>
      </c>
      <c r="V7" s="614">
        <v>95.2</v>
      </c>
      <c r="W7" s="607">
        <v>95.2</v>
      </c>
      <c r="X7" s="607">
        <v>1.2</v>
      </c>
      <c r="Y7" s="607">
        <v>1.2</v>
      </c>
      <c r="Z7" s="607">
        <v>0.1</v>
      </c>
      <c r="AA7" s="607">
        <v>0.1</v>
      </c>
      <c r="AB7" s="607">
        <v>0.2</v>
      </c>
      <c r="AC7" s="607">
        <v>0.2</v>
      </c>
      <c r="AD7" s="615">
        <v>0.1</v>
      </c>
      <c r="AE7" s="607">
        <v>0.1</v>
      </c>
      <c r="AF7" s="607">
        <v>1.4</v>
      </c>
      <c r="AG7" s="606">
        <v>1.4</v>
      </c>
      <c r="AH7" s="606">
        <v>0</v>
      </c>
      <c r="AI7" s="616">
        <v>0</v>
      </c>
      <c r="AJ7" s="592">
        <v>226</v>
      </c>
      <c r="AK7" s="617" t="s">
        <v>42</v>
      </c>
    </row>
    <row r="8" spans="1:37" ht="51" customHeight="1">
      <c r="A8" s="92" t="s">
        <v>21</v>
      </c>
      <c r="B8" s="74">
        <v>100</v>
      </c>
      <c r="C8" s="106">
        <v>100</v>
      </c>
      <c r="D8" s="104">
        <v>0.8</v>
      </c>
      <c r="E8" s="67">
        <v>0.8</v>
      </c>
      <c r="F8" s="67">
        <v>0.2</v>
      </c>
      <c r="G8" s="67">
        <v>0.2</v>
      </c>
      <c r="H8" s="67">
        <v>7.5</v>
      </c>
      <c r="I8" s="67">
        <v>7.5</v>
      </c>
      <c r="J8" s="67">
        <v>35</v>
      </c>
      <c r="K8" s="76">
        <v>35</v>
      </c>
      <c r="L8" s="104">
        <v>10</v>
      </c>
      <c r="M8" s="80">
        <v>10</v>
      </c>
      <c r="N8" s="111">
        <v>35</v>
      </c>
      <c r="O8" s="67">
        <v>35</v>
      </c>
      <c r="P8" s="67">
        <v>11</v>
      </c>
      <c r="Q8" s="67">
        <v>11</v>
      </c>
      <c r="R8" s="67">
        <v>0.1</v>
      </c>
      <c r="S8" s="67">
        <v>0.1</v>
      </c>
      <c r="T8" s="67">
        <v>17</v>
      </c>
      <c r="U8" s="76">
        <v>17</v>
      </c>
      <c r="V8" s="111">
        <v>0</v>
      </c>
      <c r="W8" s="67">
        <v>0</v>
      </c>
      <c r="X8" s="67">
        <v>0.2</v>
      </c>
      <c r="Y8" s="67">
        <v>0.2</v>
      </c>
      <c r="Z8" s="67">
        <v>0.1</v>
      </c>
      <c r="AA8" s="67">
        <v>0.1</v>
      </c>
      <c r="AB8" s="67">
        <v>38</v>
      </c>
      <c r="AC8" s="67">
        <v>38</v>
      </c>
      <c r="AD8" s="82">
        <v>0</v>
      </c>
      <c r="AE8" s="67">
        <v>0</v>
      </c>
      <c r="AF8" s="67">
        <v>0</v>
      </c>
      <c r="AG8" s="83">
        <v>0</v>
      </c>
      <c r="AH8" s="83">
        <v>0.11</v>
      </c>
      <c r="AI8" s="328">
        <v>0.12</v>
      </c>
      <c r="AJ8" s="508">
        <v>399</v>
      </c>
      <c r="AK8" s="618" t="s">
        <v>42</v>
      </c>
    </row>
    <row r="9" spans="1:37" ht="57.75" customHeight="1">
      <c r="A9" s="93" t="s">
        <v>60</v>
      </c>
      <c r="B9" s="75" t="s">
        <v>19</v>
      </c>
      <c r="C9" s="107" t="s">
        <v>19</v>
      </c>
      <c r="D9" s="104">
        <v>4.4000000000000004</v>
      </c>
      <c r="E9" s="67">
        <v>4.4000000000000004</v>
      </c>
      <c r="F9" s="67">
        <v>4</v>
      </c>
      <c r="G9" s="67">
        <v>4</v>
      </c>
      <c r="H9" s="67">
        <v>16.399999999999999</v>
      </c>
      <c r="I9" s="67">
        <v>16.399999999999999</v>
      </c>
      <c r="J9" s="67">
        <v>119.6</v>
      </c>
      <c r="K9" s="76">
        <v>119.6</v>
      </c>
      <c r="L9" s="104">
        <v>12.07</v>
      </c>
      <c r="M9" s="80">
        <v>12.07</v>
      </c>
      <c r="N9" s="111">
        <v>165.4</v>
      </c>
      <c r="O9" s="67">
        <v>165.4</v>
      </c>
      <c r="P9" s="67">
        <v>32.799999999999997</v>
      </c>
      <c r="Q9" s="67">
        <v>32.799999999999997</v>
      </c>
      <c r="R9" s="67">
        <v>1.7</v>
      </c>
      <c r="S9" s="67">
        <v>1.7</v>
      </c>
      <c r="T9" s="67">
        <v>133</v>
      </c>
      <c r="U9" s="76">
        <v>133</v>
      </c>
      <c r="V9" s="111">
        <v>0</v>
      </c>
      <c r="W9" s="67">
        <v>0</v>
      </c>
      <c r="X9" s="67">
        <v>0</v>
      </c>
      <c r="Y9" s="67">
        <v>0</v>
      </c>
      <c r="Z9" s="67">
        <v>2.4</v>
      </c>
      <c r="AA9" s="67">
        <v>2.4</v>
      </c>
      <c r="AB9" s="67">
        <v>0.7</v>
      </c>
      <c r="AC9" s="67">
        <v>0.7</v>
      </c>
      <c r="AD9" s="82">
        <v>0.2</v>
      </c>
      <c r="AE9" s="67">
        <v>0.2</v>
      </c>
      <c r="AF9" s="67">
        <v>18.8</v>
      </c>
      <c r="AG9" s="83">
        <v>18.8</v>
      </c>
      <c r="AH9" s="83">
        <v>0</v>
      </c>
      <c r="AI9" s="328">
        <v>0</v>
      </c>
      <c r="AJ9" s="508">
        <v>418</v>
      </c>
      <c r="AK9" s="618" t="s">
        <v>97</v>
      </c>
    </row>
    <row r="10" spans="1:37" ht="48" customHeight="1">
      <c r="A10" s="64" t="s">
        <v>20</v>
      </c>
      <c r="B10" s="294">
        <v>20</v>
      </c>
      <c r="C10" s="327">
        <v>50</v>
      </c>
      <c r="D10" s="104">
        <v>1.5</v>
      </c>
      <c r="E10" s="67">
        <v>3.95</v>
      </c>
      <c r="F10" s="67">
        <v>0.6</v>
      </c>
      <c r="G10" s="67">
        <v>1.5</v>
      </c>
      <c r="H10" s="67">
        <v>10.3</v>
      </c>
      <c r="I10" s="67">
        <v>24.15</v>
      </c>
      <c r="J10" s="67">
        <v>52.34</v>
      </c>
      <c r="K10" s="76">
        <v>130.75</v>
      </c>
      <c r="L10" s="104">
        <v>2</v>
      </c>
      <c r="M10" s="80">
        <v>2</v>
      </c>
      <c r="N10" s="111">
        <v>4.7</v>
      </c>
      <c r="O10" s="67">
        <v>10</v>
      </c>
      <c r="P10" s="67">
        <v>2.6</v>
      </c>
      <c r="Q10" s="67">
        <v>5.5</v>
      </c>
      <c r="R10" s="67">
        <v>0.2</v>
      </c>
      <c r="S10" s="67">
        <v>0.5</v>
      </c>
      <c r="T10" s="67">
        <v>16.8</v>
      </c>
      <c r="U10" s="76">
        <v>34</v>
      </c>
      <c r="V10" s="111">
        <v>0</v>
      </c>
      <c r="W10" s="67">
        <v>0</v>
      </c>
      <c r="X10" s="67">
        <v>0.3</v>
      </c>
      <c r="Y10" s="67">
        <v>0.3</v>
      </c>
      <c r="Z10" s="67">
        <v>2.2000000000000002E-2</v>
      </c>
      <c r="AA10" s="67">
        <v>0</v>
      </c>
      <c r="AB10" s="67">
        <v>0</v>
      </c>
      <c r="AC10" s="67">
        <v>0</v>
      </c>
      <c r="AD10" s="85">
        <v>0</v>
      </c>
      <c r="AE10" s="82">
        <v>0</v>
      </c>
      <c r="AF10" s="82">
        <v>0</v>
      </c>
      <c r="AG10" s="82">
        <v>0</v>
      </c>
      <c r="AH10" s="82">
        <v>12.4</v>
      </c>
      <c r="AI10" s="329">
        <v>15.5</v>
      </c>
      <c r="AJ10" s="508">
        <v>18</v>
      </c>
      <c r="AK10" s="618" t="s">
        <v>42</v>
      </c>
    </row>
    <row r="11" spans="1:37" ht="19.5" thickBot="1">
      <c r="A11" s="565" t="s">
        <v>5</v>
      </c>
      <c r="B11" s="593">
        <f>B7+B8+B9+B10</f>
        <v>520</v>
      </c>
      <c r="C11" s="594">
        <f>C7+C8+C9+C10</f>
        <v>550</v>
      </c>
      <c r="D11" s="595">
        <f t="shared" ref="D11:AF11" si="0">SUM(D7:D10)</f>
        <v>21.8</v>
      </c>
      <c r="E11" s="596">
        <f t="shared" si="0"/>
        <v>24.25</v>
      </c>
      <c r="F11" s="596">
        <f t="shared" si="0"/>
        <v>18.399999999999999</v>
      </c>
      <c r="G11" s="596">
        <f t="shared" si="0"/>
        <v>19.299999999999997</v>
      </c>
      <c r="H11" s="596">
        <f t="shared" si="0"/>
        <v>83.2</v>
      </c>
      <c r="I11" s="596">
        <f t="shared" si="0"/>
        <v>97.050000000000011</v>
      </c>
      <c r="J11" s="596">
        <f t="shared" si="0"/>
        <v>585.94000000000005</v>
      </c>
      <c r="K11" s="597">
        <f t="shared" si="0"/>
        <v>664.35</v>
      </c>
      <c r="L11" s="598">
        <f t="shared" si="0"/>
        <v>31.93</v>
      </c>
      <c r="M11" s="599">
        <f t="shared" si="0"/>
        <v>33.89</v>
      </c>
      <c r="N11" s="600">
        <f t="shared" si="0"/>
        <v>290.59999999999997</v>
      </c>
      <c r="O11" s="596">
        <f t="shared" si="0"/>
        <v>295.89999999999998</v>
      </c>
      <c r="P11" s="596">
        <f t="shared" si="0"/>
        <v>68.799999999999983</v>
      </c>
      <c r="Q11" s="596">
        <f t="shared" si="0"/>
        <v>71.699999999999989</v>
      </c>
      <c r="R11" s="596">
        <f t="shared" si="0"/>
        <v>3.5</v>
      </c>
      <c r="S11" s="596">
        <f t="shared" si="0"/>
        <v>3.8</v>
      </c>
      <c r="T11" s="596">
        <f t="shared" si="0"/>
        <v>401</v>
      </c>
      <c r="U11" s="597">
        <f t="shared" si="0"/>
        <v>418.2</v>
      </c>
      <c r="V11" s="600">
        <f t="shared" si="0"/>
        <v>95.2</v>
      </c>
      <c r="W11" s="596">
        <f t="shared" si="0"/>
        <v>95.2</v>
      </c>
      <c r="X11" s="596">
        <f t="shared" si="0"/>
        <v>1.7</v>
      </c>
      <c r="Y11" s="596">
        <f t="shared" si="0"/>
        <v>1.7</v>
      </c>
      <c r="Z11" s="596">
        <f t="shared" si="0"/>
        <v>2.6219999999999999</v>
      </c>
      <c r="AA11" s="596">
        <f t="shared" si="0"/>
        <v>2.6</v>
      </c>
      <c r="AB11" s="596">
        <f t="shared" si="0"/>
        <v>38.900000000000006</v>
      </c>
      <c r="AC11" s="596">
        <f t="shared" si="0"/>
        <v>38.900000000000006</v>
      </c>
      <c r="AD11" s="601">
        <f t="shared" si="0"/>
        <v>0.30000000000000004</v>
      </c>
      <c r="AE11" s="573">
        <f t="shared" si="0"/>
        <v>0.30000000000000004</v>
      </c>
      <c r="AF11" s="573">
        <f t="shared" si="0"/>
        <v>20.2</v>
      </c>
      <c r="AG11" s="573">
        <f>SUM(AD11:AF11)</f>
        <v>20.8</v>
      </c>
      <c r="AH11" s="573">
        <f>SUM(AH6:AH10)</f>
        <v>12.51</v>
      </c>
      <c r="AI11" s="574">
        <f>SUM(AI6:AI10)</f>
        <v>15.62</v>
      </c>
      <c r="AJ11" s="576"/>
      <c r="AK11" s="577"/>
    </row>
    <row r="12" spans="1:37" ht="21" thickBot="1">
      <c r="A12" s="984" t="s">
        <v>138</v>
      </c>
      <c r="B12" s="985"/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5"/>
      <c r="V12" s="985"/>
      <c r="W12" s="985"/>
      <c r="X12" s="985"/>
      <c r="Y12" s="985"/>
      <c r="Z12" s="985"/>
      <c r="AA12" s="985"/>
      <c r="AB12" s="985"/>
      <c r="AC12" s="985"/>
      <c r="AD12" s="985"/>
      <c r="AE12" s="985"/>
      <c r="AF12" s="985"/>
      <c r="AG12" s="985"/>
      <c r="AH12" s="985"/>
      <c r="AI12" s="985"/>
      <c r="AJ12" s="985"/>
      <c r="AK12" s="986"/>
    </row>
    <row r="13" spans="1:37" ht="33.75" customHeight="1">
      <c r="A13" s="492" t="s">
        <v>43</v>
      </c>
      <c r="B13" s="493">
        <v>60</v>
      </c>
      <c r="C13" s="602">
        <v>100</v>
      </c>
      <c r="D13" s="580">
        <v>0.71</v>
      </c>
      <c r="E13" s="581">
        <v>1.1599999999999999</v>
      </c>
      <c r="F13" s="581">
        <v>2.41</v>
      </c>
      <c r="G13" s="581">
        <v>4</v>
      </c>
      <c r="H13" s="581">
        <v>3.77</v>
      </c>
      <c r="I13" s="581">
        <v>6.3</v>
      </c>
      <c r="J13" s="581">
        <v>39.380000000000003</v>
      </c>
      <c r="K13" s="582">
        <v>65.599999999999994</v>
      </c>
      <c r="L13" s="580">
        <v>8.0500000000000007</v>
      </c>
      <c r="M13" s="603"/>
      <c r="N13" s="604">
        <v>45.45</v>
      </c>
      <c r="O13" s="581">
        <v>75.8</v>
      </c>
      <c r="P13" s="581">
        <v>4.5</v>
      </c>
      <c r="Q13" s="581">
        <v>7.5</v>
      </c>
      <c r="R13" s="581">
        <v>0.37</v>
      </c>
      <c r="S13" s="581">
        <v>0.66</v>
      </c>
      <c r="T13" s="581">
        <v>27.9</v>
      </c>
      <c r="U13" s="582">
        <v>46.4</v>
      </c>
      <c r="V13" s="604">
        <v>0</v>
      </c>
      <c r="W13" s="581">
        <v>0</v>
      </c>
      <c r="X13" s="581">
        <v>7.4</v>
      </c>
      <c r="Y13" s="581">
        <v>12.3</v>
      </c>
      <c r="Z13" s="605">
        <v>0.02</v>
      </c>
      <c r="AA13" s="605">
        <v>0.03</v>
      </c>
      <c r="AB13" s="581">
        <v>2.34</v>
      </c>
      <c r="AC13" s="581">
        <v>3.8</v>
      </c>
      <c r="AD13" s="606">
        <v>0.02</v>
      </c>
      <c r="AE13" s="607">
        <v>0.01</v>
      </c>
      <c r="AF13" s="590">
        <v>0.13</v>
      </c>
      <c r="AG13" s="590">
        <v>0.21</v>
      </c>
      <c r="AH13" s="590">
        <v>0</v>
      </c>
      <c r="AI13" s="591">
        <v>0</v>
      </c>
      <c r="AJ13" s="592">
        <v>73</v>
      </c>
      <c r="AK13" s="617" t="s">
        <v>44</v>
      </c>
    </row>
    <row r="14" spans="1:37" ht="36" customHeight="1">
      <c r="A14" s="92" t="s">
        <v>45</v>
      </c>
      <c r="B14" s="78" t="str">
        <f>"200"</f>
        <v>200</v>
      </c>
      <c r="C14" s="108" t="str">
        <f>"250"</f>
        <v>250</v>
      </c>
      <c r="D14" s="105">
        <v>1.43</v>
      </c>
      <c r="E14" s="69">
        <v>1.79</v>
      </c>
      <c r="F14" s="69">
        <v>3.09</v>
      </c>
      <c r="G14" s="69">
        <v>3.86</v>
      </c>
      <c r="H14" s="69">
        <v>8.1199999999999992</v>
      </c>
      <c r="I14" s="69">
        <v>10.16</v>
      </c>
      <c r="J14" s="69">
        <v>66.650000000000006</v>
      </c>
      <c r="K14" s="113">
        <v>83.31</v>
      </c>
      <c r="L14" s="105">
        <v>9.9600000000000009</v>
      </c>
      <c r="M14" s="110">
        <v>12.44</v>
      </c>
      <c r="N14" s="178">
        <v>27.8</v>
      </c>
      <c r="O14" s="69">
        <v>34.75</v>
      </c>
      <c r="P14" s="69">
        <v>8</v>
      </c>
      <c r="Q14" s="69">
        <v>10</v>
      </c>
      <c r="R14" s="69">
        <v>0.62</v>
      </c>
      <c r="S14" s="69">
        <v>0.78</v>
      </c>
      <c r="T14" s="69">
        <v>39.4</v>
      </c>
      <c r="U14" s="113">
        <v>49.25</v>
      </c>
      <c r="V14" s="178">
        <v>0</v>
      </c>
      <c r="W14" s="69">
        <v>0</v>
      </c>
      <c r="X14" s="69">
        <v>1.86</v>
      </c>
      <c r="Y14" s="69">
        <v>2.33</v>
      </c>
      <c r="Z14" s="68">
        <v>0.02</v>
      </c>
      <c r="AA14" s="68">
        <v>0.02</v>
      </c>
      <c r="AB14" s="69">
        <v>8.3000000000000007</v>
      </c>
      <c r="AC14" s="69">
        <v>10.8</v>
      </c>
      <c r="AD14" s="89">
        <v>0.03</v>
      </c>
      <c r="AE14" s="103">
        <v>0.03</v>
      </c>
      <c r="AF14" s="89">
        <v>7</v>
      </c>
      <c r="AG14" s="89">
        <v>7</v>
      </c>
      <c r="AH14" s="89">
        <v>0.34</v>
      </c>
      <c r="AI14" s="333">
        <v>0.43</v>
      </c>
      <c r="AJ14" s="508">
        <v>99</v>
      </c>
      <c r="AK14" s="618" t="s">
        <v>44</v>
      </c>
    </row>
    <row r="15" spans="1:37" ht="33.75" customHeight="1">
      <c r="A15" s="92" t="s">
        <v>46</v>
      </c>
      <c r="B15" s="334">
        <v>100</v>
      </c>
      <c r="C15" s="332">
        <v>100</v>
      </c>
      <c r="D15" s="105">
        <v>8.1</v>
      </c>
      <c r="E15" s="69">
        <v>8.1300000000000008</v>
      </c>
      <c r="F15" s="69">
        <v>9</v>
      </c>
      <c r="G15" s="69">
        <v>9.01</v>
      </c>
      <c r="H15" s="69">
        <v>10.7</v>
      </c>
      <c r="I15" s="69">
        <v>10.72</v>
      </c>
      <c r="J15" s="69">
        <v>157</v>
      </c>
      <c r="K15" s="113">
        <v>157</v>
      </c>
      <c r="L15" s="335"/>
      <c r="M15" s="84"/>
      <c r="N15" s="112">
        <v>40.200000000000003</v>
      </c>
      <c r="O15" s="70">
        <v>40.24</v>
      </c>
      <c r="P15" s="69">
        <v>10</v>
      </c>
      <c r="Q15" s="69">
        <v>10</v>
      </c>
      <c r="R15" s="69">
        <v>0.9</v>
      </c>
      <c r="S15" s="69">
        <v>0.88</v>
      </c>
      <c r="T15" s="69">
        <v>35.799999999999997</v>
      </c>
      <c r="U15" s="113">
        <v>35.75</v>
      </c>
      <c r="V15" s="178">
        <v>35.799999999999997</v>
      </c>
      <c r="W15" s="69">
        <v>35.799999999999997</v>
      </c>
      <c r="X15" s="69">
        <v>0.6</v>
      </c>
      <c r="Y15" s="69">
        <v>0.55000000000000004</v>
      </c>
      <c r="Z15" s="71">
        <v>6.0000000000000001E-3</v>
      </c>
      <c r="AA15" s="71">
        <v>6.0000000000000001E-3</v>
      </c>
      <c r="AB15" s="70">
        <v>0.8</v>
      </c>
      <c r="AC15" s="70">
        <v>0.78</v>
      </c>
      <c r="AD15" s="83">
        <v>0.1</v>
      </c>
      <c r="AE15" s="67">
        <v>0.1</v>
      </c>
      <c r="AF15" s="70">
        <v>1.9</v>
      </c>
      <c r="AG15" s="70">
        <v>1.9</v>
      </c>
      <c r="AH15" s="70">
        <v>0.8</v>
      </c>
      <c r="AI15" s="79">
        <v>0.83</v>
      </c>
      <c r="AJ15" s="508">
        <v>278</v>
      </c>
      <c r="AK15" s="618" t="s">
        <v>44</v>
      </c>
    </row>
    <row r="16" spans="1:37" ht="30.75" customHeight="1">
      <c r="A16" s="93" t="s">
        <v>129</v>
      </c>
      <c r="B16" s="501" t="str">
        <f>"150"</f>
        <v>150</v>
      </c>
      <c r="C16" s="502" t="str">
        <f>"180"</f>
        <v>180</v>
      </c>
      <c r="D16" s="105">
        <v>7.11</v>
      </c>
      <c r="E16" s="69">
        <v>8.5299999999999994</v>
      </c>
      <c r="F16" s="69">
        <v>1.86</v>
      </c>
      <c r="G16" s="69">
        <v>2.23</v>
      </c>
      <c r="H16" s="69">
        <v>28.61</v>
      </c>
      <c r="I16" s="69">
        <v>34.33</v>
      </c>
      <c r="J16" s="69">
        <v>162.30000000000001</v>
      </c>
      <c r="K16" s="113">
        <v>194.76</v>
      </c>
      <c r="L16" s="105">
        <v>3.64</v>
      </c>
      <c r="M16" s="110">
        <v>6.06</v>
      </c>
      <c r="N16" s="178">
        <v>8.23</v>
      </c>
      <c r="O16" s="69">
        <v>9.8800000000000008</v>
      </c>
      <c r="P16" s="83">
        <v>35</v>
      </c>
      <c r="Q16" s="83">
        <v>45</v>
      </c>
      <c r="R16" s="83">
        <v>4</v>
      </c>
      <c r="S16" s="83">
        <v>5.47</v>
      </c>
      <c r="T16" s="83">
        <v>203.85</v>
      </c>
      <c r="U16" s="328">
        <v>245</v>
      </c>
      <c r="V16" s="331">
        <v>0</v>
      </c>
      <c r="W16" s="83">
        <v>0</v>
      </c>
      <c r="X16" s="83">
        <v>0.33</v>
      </c>
      <c r="Y16" s="83">
        <v>0.4</v>
      </c>
      <c r="Z16" s="88">
        <v>1.2E-2</v>
      </c>
      <c r="AA16" s="88">
        <v>1.4E-2</v>
      </c>
      <c r="AB16" s="83">
        <v>0</v>
      </c>
      <c r="AC16" s="83">
        <v>0</v>
      </c>
      <c r="AD16" s="83">
        <v>0.1</v>
      </c>
      <c r="AE16" s="67">
        <v>0.1</v>
      </c>
      <c r="AF16" s="83">
        <v>25.3</v>
      </c>
      <c r="AG16" s="83">
        <v>26.76</v>
      </c>
      <c r="AH16" s="83">
        <v>3.5</v>
      </c>
      <c r="AI16" s="328">
        <v>4.2</v>
      </c>
      <c r="AJ16" s="508">
        <v>302</v>
      </c>
      <c r="AK16" s="618" t="s">
        <v>44</v>
      </c>
    </row>
    <row r="17" spans="1:37" ht="27.75" customHeight="1">
      <c r="A17" s="92" t="s">
        <v>47</v>
      </c>
      <c r="B17" s="78">
        <v>180</v>
      </c>
      <c r="C17" s="108" t="s">
        <v>19</v>
      </c>
      <c r="D17" s="105">
        <v>0.45</v>
      </c>
      <c r="E17" s="69">
        <v>0.45</v>
      </c>
      <c r="F17" s="69">
        <v>0.09</v>
      </c>
      <c r="G17" s="69">
        <v>0.1</v>
      </c>
      <c r="H17" s="69">
        <v>30.6</v>
      </c>
      <c r="I17" s="69">
        <v>33.99</v>
      </c>
      <c r="J17" s="69">
        <v>127.08</v>
      </c>
      <c r="K17" s="113">
        <v>141.19999999999999</v>
      </c>
      <c r="L17" s="105">
        <v>9.6199999999999992</v>
      </c>
      <c r="M17" s="110">
        <v>9.6199999999999992</v>
      </c>
      <c r="N17" s="112">
        <v>20.7</v>
      </c>
      <c r="O17" s="70">
        <v>23</v>
      </c>
      <c r="P17" s="69">
        <v>3.42</v>
      </c>
      <c r="Q17" s="69">
        <v>3.8</v>
      </c>
      <c r="R17" s="69">
        <v>0.22</v>
      </c>
      <c r="S17" s="69">
        <v>0.24</v>
      </c>
      <c r="T17" s="69">
        <v>10.5</v>
      </c>
      <c r="U17" s="113">
        <v>11.5</v>
      </c>
      <c r="V17" s="178">
        <v>0</v>
      </c>
      <c r="W17" s="69">
        <v>0</v>
      </c>
      <c r="X17" s="69">
        <v>0.09</v>
      </c>
      <c r="Y17" s="69">
        <v>0.1</v>
      </c>
      <c r="Z17" s="71">
        <v>3.5999999999999997E-2</v>
      </c>
      <c r="AA17" s="71">
        <v>0.04</v>
      </c>
      <c r="AB17" s="324">
        <v>10.8</v>
      </c>
      <c r="AC17" s="324">
        <v>12</v>
      </c>
      <c r="AD17" s="89">
        <v>8.9999999999999993E-3</v>
      </c>
      <c r="AE17" s="103">
        <v>0.01</v>
      </c>
      <c r="AF17" s="336">
        <v>1</v>
      </c>
      <c r="AG17" s="336">
        <v>1</v>
      </c>
      <c r="AH17" s="83">
        <v>0.18</v>
      </c>
      <c r="AI17" s="328">
        <v>0.2</v>
      </c>
      <c r="AJ17" s="508">
        <v>346</v>
      </c>
      <c r="AK17" s="618" t="s">
        <v>44</v>
      </c>
    </row>
    <row r="18" spans="1:37" ht="18.75">
      <c r="A18" s="92" t="s">
        <v>7</v>
      </c>
      <c r="B18" s="78">
        <v>40</v>
      </c>
      <c r="C18" s="108">
        <v>65</v>
      </c>
      <c r="D18" s="105">
        <v>2.75</v>
      </c>
      <c r="E18" s="69">
        <v>3.43</v>
      </c>
      <c r="F18" s="69">
        <v>0.49</v>
      </c>
      <c r="G18" s="69">
        <v>0.62</v>
      </c>
      <c r="H18" s="69">
        <v>13.89</v>
      </c>
      <c r="I18" s="69">
        <v>17.37</v>
      </c>
      <c r="J18" s="69">
        <v>69.39</v>
      </c>
      <c r="K18" s="113">
        <v>86.73</v>
      </c>
      <c r="L18" s="105">
        <v>2</v>
      </c>
      <c r="M18" s="110">
        <v>3.12</v>
      </c>
      <c r="N18" s="112">
        <v>21.84</v>
      </c>
      <c r="O18" s="70">
        <v>27.3</v>
      </c>
      <c r="P18" s="69">
        <v>15.3</v>
      </c>
      <c r="Q18" s="69">
        <v>18.3</v>
      </c>
      <c r="R18" s="69">
        <v>0.6</v>
      </c>
      <c r="S18" s="69">
        <v>0.9</v>
      </c>
      <c r="T18" s="69">
        <v>2.4300000000000002</v>
      </c>
      <c r="U18" s="113">
        <v>3.04</v>
      </c>
      <c r="V18" s="179">
        <v>0.02</v>
      </c>
      <c r="W18" s="73">
        <v>3.0000000000000001E-3</v>
      </c>
      <c r="X18" s="69">
        <v>0</v>
      </c>
      <c r="Y18" s="69">
        <v>0</v>
      </c>
      <c r="Z18" s="71">
        <v>0.16</v>
      </c>
      <c r="AA18" s="71">
        <v>0.26</v>
      </c>
      <c r="AB18" s="70">
        <v>0.62</v>
      </c>
      <c r="AC18" s="70">
        <v>0.78</v>
      </c>
      <c r="AD18" s="83">
        <v>0</v>
      </c>
      <c r="AE18" s="83">
        <v>0</v>
      </c>
      <c r="AF18" s="70">
        <v>0</v>
      </c>
      <c r="AG18" s="70">
        <v>0</v>
      </c>
      <c r="AH18" s="70">
        <v>15.45</v>
      </c>
      <c r="AI18" s="79">
        <v>20</v>
      </c>
      <c r="AJ18" s="508"/>
      <c r="AK18" s="319"/>
    </row>
    <row r="19" spans="1:37" ht="53.25" customHeight="1">
      <c r="A19" s="64" t="s">
        <v>20</v>
      </c>
      <c r="B19" s="77">
        <v>30</v>
      </c>
      <c r="C19" s="337">
        <v>50</v>
      </c>
      <c r="D19" s="104">
        <v>3</v>
      </c>
      <c r="E19" s="67">
        <v>3.95</v>
      </c>
      <c r="F19" s="67">
        <v>1.1599999999999999</v>
      </c>
      <c r="G19" s="67">
        <v>1.5</v>
      </c>
      <c r="H19" s="67">
        <v>20.56</v>
      </c>
      <c r="I19" s="67">
        <v>24.15</v>
      </c>
      <c r="J19" s="67">
        <v>104.68</v>
      </c>
      <c r="K19" s="76">
        <v>119.45</v>
      </c>
      <c r="L19" s="104">
        <v>2</v>
      </c>
      <c r="M19" s="80">
        <v>2</v>
      </c>
      <c r="N19" s="111">
        <v>9.4</v>
      </c>
      <c r="O19" s="67">
        <v>11.5</v>
      </c>
      <c r="P19" s="67">
        <v>2.6</v>
      </c>
      <c r="Q19" s="67">
        <v>3.5</v>
      </c>
      <c r="R19" s="67">
        <v>0.5</v>
      </c>
      <c r="S19" s="67">
        <v>0.5</v>
      </c>
      <c r="T19" s="67">
        <v>32</v>
      </c>
      <c r="U19" s="76">
        <v>34</v>
      </c>
      <c r="V19" s="111">
        <v>0</v>
      </c>
      <c r="W19" s="67">
        <v>0</v>
      </c>
      <c r="X19" s="67">
        <v>0.7</v>
      </c>
      <c r="Y19" s="67">
        <v>0.7</v>
      </c>
      <c r="Z19" s="72">
        <v>0</v>
      </c>
      <c r="AA19" s="72">
        <v>0</v>
      </c>
      <c r="AB19" s="67">
        <v>0</v>
      </c>
      <c r="AC19" s="67">
        <v>0</v>
      </c>
      <c r="AD19" s="85">
        <v>0</v>
      </c>
      <c r="AE19" s="82">
        <v>0</v>
      </c>
      <c r="AF19" s="82">
        <v>0</v>
      </c>
      <c r="AG19" s="82">
        <v>0</v>
      </c>
      <c r="AH19" s="82">
        <v>12.4</v>
      </c>
      <c r="AI19" s="329">
        <v>15.5</v>
      </c>
      <c r="AJ19" s="509">
        <v>18</v>
      </c>
      <c r="AK19" s="618" t="s">
        <v>42</v>
      </c>
    </row>
    <row r="20" spans="1:37" ht="19.5" thickBot="1">
      <c r="A20" s="565" t="s">
        <v>5</v>
      </c>
      <c r="B20" s="566">
        <f>B13+B14+B15+B16+B17+B18+B19</f>
        <v>760</v>
      </c>
      <c r="C20" s="567">
        <f>C13+C14+C15+C16+C17+C18+C19</f>
        <v>945</v>
      </c>
      <c r="D20" s="568">
        <f t="shared" ref="D20:AC20" si="1">SUM(D13:D19)</f>
        <v>23.549999999999997</v>
      </c>
      <c r="E20" s="569">
        <f t="shared" si="1"/>
        <v>27.439999999999998</v>
      </c>
      <c r="F20" s="569">
        <f t="shared" si="1"/>
        <v>18.099999999999998</v>
      </c>
      <c r="G20" s="569">
        <f t="shared" si="1"/>
        <v>21.32</v>
      </c>
      <c r="H20" s="569">
        <f t="shared" si="1"/>
        <v>116.25</v>
      </c>
      <c r="I20" s="569">
        <f t="shared" si="1"/>
        <v>137.02000000000001</v>
      </c>
      <c r="J20" s="569">
        <f t="shared" si="1"/>
        <v>726.48</v>
      </c>
      <c r="K20" s="570">
        <f t="shared" si="1"/>
        <v>848.05</v>
      </c>
      <c r="L20" s="568">
        <f t="shared" si="1"/>
        <v>35.270000000000003</v>
      </c>
      <c r="M20" s="571">
        <f t="shared" si="1"/>
        <v>33.239999999999995</v>
      </c>
      <c r="N20" s="572">
        <f t="shared" si="1"/>
        <v>173.62</v>
      </c>
      <c r="O20" s="573">
        <f t="shared" si="1"/>
        <v>222.47</v>
      </c>
      <c r="P20" s="573">
        <f t="shared" si="1"/>
        <v>78.819999999999993</v>
      </c>
      <c r="Q20" s="573">
        <f t="shared" si="1"/>
        <v>98.1</v>
      </c>
      <c r="R20" s="573">
        <f t="shared" si="1"/>
        <v>7.21</v>
      </c>
      <c r="S20" s="573">
        <f t="shared" si="1"/>
        <v>9.43</v>
      </c>
      <c r="T20" s="573">
        <f t="shared" si="1"/>
        <v>351.88</v>
      </c>
      <c r="U20" s="574">
        <f t="shared" si="1"/>
        <v>424.94</v>
      </c>
      <c r="V20" s="572">
        <f t="shared" si="1"/>
        <v>35.82</v>
      </c>
      <c r="W20" s="573">
        <f t="shared" si="1"/>
        <v>35.802999999999997</v>
      </c>
      <c r="X20" s="573">
        <f t="shared" si="1"/>
        <v>10.979999999999999</v>
      </c>
      <c r="Y20" s="573">
        <f t="shared" si="1"/>
        <v>16.380000000000003</v>
      </c>
      <c r="Z20" s="575">
        <f t="shared" si="1"/>
        <v>0.254</v>
      </c>
      <c r="AA20" s="575">
        <f t="shared" si="1"/>
        <v>0.37</v>
      </c>
      <c r="AB20" s="573">
        <f t="shared" si="1"/>
        <v>22.860000000000003</v>
      </c>
      <c r="AC20" s="573">
        <f t="shared" si="1"/>
        <v>28.160000000000004</v>
      </c>
      <c r="AD20" s="573">
        <f t="shared" ref="AD20:AI20" si="2">SUM(AD13:AD19)</f>
        <v>0.25900000000000001</v>
      </c>
      <c r="AE20" s="573">
        <f t="shared" si="2"/>
        <v>0.25</v>
      </c>
      <c r="AF20" s="573">
        <f t="shared" si="2"/>
        <v>35.33</v>
      </c>
      <c r="AG20" s="573">
        <f t="shared" si="2"/>
        <v>36.870000000000005</v>
      </c>
      <c r="AH20" s="573">
        <f t="shared" si="2"/>
        <v>32.67</v>
      </c>
      <c r="AI20" s="574">
        <f t="shared" si="2"/>
        <v>41.16</v>
      </c>
      <c r="AJ20" s="576"/>
      <c r="AK20" s="577"/>
    </row>
    <row r="21" spans="1:37" ht="21" thickBot="1">
      <c r="A21" s="984" t="s">
        <v>139</v>
      </c>
      <c r="B21" s="985"/>
      <c r="C21" s="985"/>
      <c r="D21" s="985"/>
      <c r="E21" s="985"/>
      <c r="F21" s="985"/>
      <c r="G21" s="985"/>
      <c r="H21" s="985"/>
      <c r="I21" s="985"/>
      <c r="J21" s="985"/>
      <c r="K21" s="985"/>
      <c r="L21" s="985"/>
      <c r="M21" s="985"/>
      <c r="N21" s="985"/>
      <c r="O21" s="985"/>
      <c r="P21" s="985"/>
      <c r="Q21" s="985"/>
      <c r="R21" s="985"/>
      <c r="S21" s="985"/>
      <c r="T21" s="985"/>
      <c r="U21" s="985"/>
      <c r="V21" s="985"/>
      <c r="W21" s="985"/>
      <c r="X21" s="985"/>
      <c r="Y21" s="985"/>
      <c r="Z21" s="985"/>
      <c r="AA21" s="985"/>
      <c r="AB21" s="985"/>
      <c r="AC21" s="985"/>
      <c r="AD21" s="985"/>
      <c r="AE21" s="985"/>
      <c r="AF21" s="985"/>
      <c r="AG21" s="985"/>
      <c r="AH21" s="985"/>
      <c r="AI21" s="985"/>
      <c r="AJ21" s="985"/>
      <c r="AK21" s="986"/>
    </row>
    <row r="22" spans="1:37" ht="27" customHeight="1">
      <c r="A22" s="578" t="s">
        <v>116</v>
      </c>
      <c r="B22" s="493">
        <v>150</v>
      </c>
      <c r="C22" s="579">
        <v>200</v>
      </c>
      <c r="D22" s="580">
        <v>13.5</v>
      </c>
      <c r="E22" s="581">
        <v>18</v>
      </c>
      <c r="F22" s="581">
        <v>15</v>
      </c>
      <c r="G22" s="581">
        <v>20</v>
      </c>
      <c r="H22" s="581">
        <v>30</v>
      </c>
      <c r="I22" s="581">
        <v>40</v>
      </c>
      <c r="J22" s="581">
        <v>322.5</v>
      </c>
      <c r="K22" s="582">
        <v>430</v>
      </c>
      <c r="L22" s="580">
        <v>3.5</v>
      </c>
      <c r="M22" s="583">
        <v>4.5</v>
      </c>
      <c r="N22" s="584">
        <v>37.799999999999997</v>
      </c>
      <c r="O22" s="585">
        <v>50.4</v>
      </c>
      <c r="P22" s="585">
        <v>1.5</v>
      </c>
      <c r="Q22" s="585">
        <v>2</v>
      </c>
      <c r="R22" s="585">
        <v>0.8</v>
      </c>
      <c r="S22" s="585">
        <v>0.86</v>
      </c>
      <c r="T22" s="585">
        <v>7.95</v>
      </c>
      <c r="U22" s="586">
        <v>10.6</v>
      </c>
      <c r="V22" s="584">
        <v>69</v>
      </c>
      <c r="W22" s="585">
        <v>92</v>
      </c>
      <c r="X22" s="585">
        <v>0.6</v>
      </c>
      <c r="Y22" s="585">
        <v>0.06</v>
      </c>
      <c r="Z22" s="587">
        <v>0.06</v>
      </c>
      <c r="AA22" s="587">
        <v>0.08</v>
      </c>
      <c r="AB22" s="588">
        <v>1.95</v>
      </c>
      <c r="AC22" s="588">
        <v>2.6</v>
      </c>
      <c r="AD22" s="589">
        <v>2.1999999999999999E-2</v>
      </c>
      <c r="AE22" s="588">
        <v>0.03</v>
      </c>
      <c r="AF22" s="585">
        <v>1.3</v>
      </c>
      <c r="AG22" s="590">
        <v>1.7</v>
      </c>
      <c r="AH22" s="590">
        <v>0.36</v>
      </c>
      <c r="AI22" s="591">
        <v>0.48</v>
      </c>
      <c r="AJ22" s="592">
        <v>163</v>
      </c>
      <c r="AK22" s="617" t="s">
        <v>44</v>
      </c>
    </row>
    <row r="23" spans="1:37" ht="32.25" customHeight="1">
      <c r="A23" s="320" t="s">
        <v>59</v>
      </c>
      <c r="B23" s="78">
        <v>180</v>
      </c>
      <c r="C23" s="135" t="str">
        <f>"200"</f>
        <v>200</v>
      </c>
      <c r="D23" s="147">
        <v>0.81</v>
      </c>
      <c r="E23" s="148">
        <v>0.94</v>
      </c>
      <c r="F23" s="148">
        <v>0.18</v>
      </c>
      <c r="G23" s="148">
        <v>0.18</v>
      </c>
      <c r="H23" s="148">
        <v>16.600000000000001</v>
      </c>
      <c r="I23" s="148">
        <v>18.38</v>
      </c>
      <c r="J23" s="148">
        <v>70.5</v>
      </c>
      <c r="K23" s="149">
        <v>78.3</v>
      </c>
      <c r="L23" s="150"/>
      <c r="M23" s="151"/>
      <c r="N23" s="152">
        <v>12.6</v>
      </c>
      <c r="O23" s="153">
        <v>14</v>
      </c>
      <c r="P23" s="153">
        <v>3.6</v>
      </c>
      <c r="Q23" s="153">
        <v>4</v>
      </c>
      <c r="R23" s="153">
        <v>0.36</v>
      </c>
      <c r="S23" s="153">
        <v>0.4</v>
      </c>
      <c r="T23" s="153">
        <v>12.6</v>
      </c>
      <c r="U23" s="156">
        <v>14</v>
      </c>
      <c r="V23" s="152">
        <v>0</v>
      </c>
      <c r="W23" s="153">
        <v>0</v>
      </c>
      <c r="X23" s="153">
        <v>0.02</v>
      </c>
      <c r="Y23" s="153">
        <v>0.02</v>
      </c>
      <c r="Z23" s="146">
        <v>1.7999999999999999E-2</v>
      </c>
      <c r="AA23" s="146">
        <v>0.02</v>
      </c>
      <c r="AB23" s="144">
        <v>3.6</v>
      </c>
      <c r="AC23" s="144">
        <v>4</v>
      </c>
      <c r="AD23" s="140">
        <v>0.18</v>
      </c>
      <c r="AE23" s="140">
        <v>0.02</v>
      </c>
      <c r="AF23" s="140">
        <v>1.8</v>
      </c>
      <c r="AG23" s="140">
        <v>2</v>
      </c>
      <c r="AH23" s="140">
        <v>0</v>
      </c>
      <c r="AI23" s="166">
        <v>0</v>
      </c>
      <c r="AJ23" s="402">
        <v>389</v>
      </c>
      <c r="AK23" s="618" t="s">
        <v>44</v>
      </c>
    </row>
    <row r="24" spans="1:37" ht="18.75">
      <c r="A24" s="66" t="s">
        <v>5</v>
      </c>
      <c r="B24" s="476">
        <f>SUM(B22:B23)</f>
        <v>330</v>
      </c>
      <c r="C24" s="477">
        <f>C22+C23</f>
        <v>400</v>
      </c>
      <c r="D24" s="339">
        <f t="shared" ref="D24:K24" si="3">SUM(D22:D23)</f>
        <v>14.31</v>
      </c>
      <c r="E24" s="86">
        <f t="shared" si="3"/>
        <v>18.940000000000001</v>
      </c>
      <c r="F24" s="86">
        <f t="shared" si="3"/>
        <v>15.18</v>
      </c>
      <c r="G24" s="86">
        <f t="shared" si="3"/>
        <v>20.18</v>
      </c>
      <c r="H24" s="86">
        <f t="shared" si="3"/>
        <v>46.6</v>
      </c>
      <c r="I24" s="86">
        <f t="shared" si="3"/>
        <v>58.379999999999995</v>
      </c>
      <c r="J24" s="86">
        <f t="shared" si="3"/>
        <v>393</v>
      </c>
      <c r="K24" s="330">
        <f t="shared" si="3"/>
        <v>508.3</v>
      </c>
      <c r="L24" s="339"/>
      <c r="M24" s="87"/>
      <c r="N24" s="338">
        <f t="shared" ref="N24:AI24" si="4">SUM(N22:N23)</f>
        <v>50.4</v>
      </c>
      <c r="O24" s="86">
        <f t="shared" si="4"/>
        <v>64.400000000000006</v>
      </c>
      <c r="P24" s="86">
        <f t="shared" si="4"/>
        <v>5.0999999999999996</v>
      </c>
      <c r="Q24" s="86">
        <f t="shared" si="4"/>
        <v>6</v>
      </c>
      <c r="R24" s="86">
        <f t="shared" si="4"/>
        <v>1.1600000000000001</v>
      </c>
      <c r="S24" s="86">
        <f t="shared" si="4"/>
        <v>1.26</v>
      </c>
      <c r="T24" s="86">
        <f t="shared" si="4"/>
        <v>20.55</v>
      </c>
      <c r="U24" s="330">
        <f t="shared" si="4"/>
        <v>24.6</v>
      </c>
      <c r="V24" s="338">
        <f t="shared" si="4"/>
        <v>69</v>
      </c>
      <c r="W24" s="86">
        <f t="shared" si="4"/>
        <v>92</v>
      </c>
      <c r="X24" s="86">
        <f t="shared" si="4"/>
        <v>0.62</v>
      </c>
      <c r="Y24" s="86">
        <f t="shared" si="4"/>
        <v>0.08</v>
      </c>
      <c r="Z24" s="91">
        <f t="shared" si="4"/>
        <v>7.8E-2</v>
      </c>
      <c r="AA24" s="91">
        <f t="shared" si="4"/>
        <v>0.1</v>
      </c>
      <c r="AB24" s="86">
        <f t="shared" si="4"/>
        <v>5.55</v>
      </c>
      <c r="AC24" s="86">
        <f t="shared" si="4"/>
        <v>6.6</v>
      </c>
      <c r="AD24" s="86">
        <f t="shared" si="4"/>
        <v>0.20199999999999999</v>
      </c>
      <c r="AE24" s="90">
        <f t="shared" si="4"/>
        <v>0.05</v>
      </c>
      <c r="AF24" s="86">
        <f t="shared" si="4"/>
        <v>3.1</v>
      </c>
      <c r="AG24" s="60">
        <f t="shared" si="4"/>
        <v>3.7</v>
      </c>
      <c r="AH24" s="60">
        <f t="shared" si="4"/>
        <v>0.36</v>
      </c>
      <c r="AI24" s="61">
        <f t="shared" si="4"/>
        <v>0.48</v>
      </c>
      <c r="AJ24" s="508"/>
      <c r="AK24" s="319"/>
    </row>
    <row r="25" spans="1:37" s="34" customFormat="1" ht="19.5" thickBot="1">
      <c r="A25" s="564" t="s">
        <v>6</v>
      </c>
      <c r="B25" s="325"/>
      <c r="C25" s="340"/>
      <c r="D25" s="326">
        <f t="shared" ref="D25:K25" si="5">D24+D20+D11</f>
        <v>59.66</v>
      </c>
      <c r="E25" s="322">
        <f t="shared" si="5"/>
        <v>70.63</v>
      </c>
      <c r="F25" s="322">
        <f t="shared" si="5"/>
        <v>51.68</v>
      </c>
      <c r="G25" s="322">
        <f t="shared" si="5"/>
        <v>60.8</v>
      </c>
      <c r="H25" s="322">
        <f t="shared" si="5"/>
        <v>246.05</v>
      </c>
      <c r="I25" s="322">
        <f t="shared" si="5"/>
        <v>292.45000000000005</v>
      </c>
      <c r="J25" s="322">
        <f t="shared" si="5"/>
        <v>1705.42</v>
      </c>
      <c r="K25" s="323">
        <f t="shared" si="5"/>
        <v>2020.6999999999998</v>
      </c>
      <c r="L25" s="339"/>
      <c r="M25" s="87"/>
      <c r="N25" s="341">
        <f t="shared" ref="N25:AC25" si="6">N24+N20+N11</f>
        <v>514.62</v>
      </c>
      <c r="O25" s="342">
        <f t="shared" si="6"/>
        <v>582.77</v>
      </c>
      <c r="P25" s="342">
        <f t="shared" si="6"/>
        <v>152.71999999999997</v>
      </c>
      <c r="Q25" s="342">
        <f t="shared" si="6"/>
        <v>175.79999999999998</v>
      </c>
      <c r="R25" s="342">
        <f t="shared" si="6"/>
        <v>11.870000000000001</v>
      </c>
      <c r="S25" s="342">
        <f t="shared" si="6"/>
        <v>14.489999999999998</v>
      </c>
      <c r="T25" s="342">
        <f t="shared" si="6"/>
        <v>773.43000000000006</v>
      </c>
      <c r="U25" s="343">
        <f t="shared" si="6"/>
        <v>867.74</v>
      </c>
      <c r="V25" s="341">
        <f t="shared" si="6"/>
        <v>200.01999999999998</v>
      </c>
      <c r="W25" s="342">
        <f t="shared" si="6"/>
        <v>223.00299999999999</v>
      </c>
      <c r="X25" s="342">
        <f t="shared" si="6"/>
        <v>13.299999999999997</v>
      </c>
      <c r="Y25" s="342">
        <f t="shared" si="6"/>
        <v>18.16</v>
      </c>
      <c r="Z25" s="99">
        <f t="shared" si="6"/>
        <v>2.9539999999999997</v>
      </c>
      <c r="AA25" s="99">
        <f t="shared" si="6"/>
        <v>3.0700000000000003</v>
      </c>
      <c r="AB25" s="342">
        <f t="shared" si="6"/>
        <v>67.31</v>
      </c>
      <c r="AC25" s="342">
        <f t="shared" si="6"/>
        <v>73.660000000000011</v>
      </c>
      <c r="AD25" s="342">
        <v>0.6</v>
      </c>
      <c r="AE25" s="100">
        <v>0.74</v>
      </c>
      <c r="AF25" s="342">
        <f>AF11+AF20+AF24</f>
        <v>58.63</v>
      </c>
      <c r="AG25" s="342">
        <f>AG11+AG20+AG24</f>
        <v>61.370000000000005</v>
      </c>
      <c r="AH25" s="100">
        <v>46.08</v>
      </c>
      <c r="AI25" s="101">
        <v>57.98</v>
      </c>
      <c r="AJ25" s="510"/>
      <c r="AK25" s="344"/>
    </row>
  </sheetData>
  <mergeCells count="26">
    <mergeCell ref="A6:AK6"/>
    <mergeCell ref="A12:AK12"/>
    <mergeCell ref="A21:AK21"/>
    <mergeCell ref="J2:S2"/>
    <mergeCell ref="A3:A5"/>
    <mergeCell ref="AK3:AK5"/>
    <mergeCell ref="AJ3:AJ5"/>
    <mergeCell ref="V3:AI3"/>
    <mergeCell ref="AH4:AI4"/>
    <mergeCell ref="AD4:AE4"/>
    <mergeCell ref="AF4:AG4"/>
    <mergeCell ref="T4:U4"/>
    <mergeCell ref="V4:W4"/>
    <mergeCell ref="X4:Y4"/>
    <mergeCell ref="Z4:AA4"/>
    <mergeCell ref="L3:M4"/>
    <mergeCell ref="AB4:AC4"/>
    <mergeCell ref="P4:Q4"/>
    <mergeCell ref="R4:S4"/>
    <mergeCell ref="D3:E4"/>
    <mergeCell ref="B3:C4"/>
    <mergeCell ref="N4:O4"/>
    <mergeCell ref="N3:U3"/>
    <mergeCell ref="F3:G4"/>
    <mergeCell ref="H3:I4"/>
    <mergeCell ref="J3:K4"/>
  </mergeCells>
  <pageMargins left="0.11811023622047245" right="0.11811023622047245" top="0.74803149606299213" bottom="0.74803149606299213" header="0.31496062992125984" footer="0.31496062992125984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31"/>
  <sheetViews>
    <sheetView tabSelected="1" zoomScaleNormal="100" workbookViewId="0">
      <selection activeCell="AH6" sqref="AH6:AI6"/>
    </sheetView>
  </sheetViews>
  <sheetFormatPr defaultRowHeight="12.75"/>
  <cols>
    <col min="1" max="1" width="38.85546875" customWidth="1"/>
    <col min="2" max="3" width="8.85546875" style="23" customWidth="1"/>
    <col min="12" max="13" width="0" hidden="1" customWidth="1"/>
    <col min="36" max="36" width="11.5703125" customWidth="1"/>
    <col min="37" max="37" width="28" customWidth="1"/>
  </cols>
  <sheetData>
    <row r="1" spans="1:83" s="2" customFormat="1" ht="15">
      <c r="B1" s="3"/>
      <c r="D1" s="3"/>
      <c r="E1" s="3"/>
      <c r="F1" s="3"/>
      <c r="G1" s="3"/>
      <c r="H1" s="3"/>
      <c r="J1" s="3"/>
      <c r="CE1" s="3"/>
    </row>
    <row r="2" spans="1:83" s="2" customFormat="1" ht="15.75" thickBot="1">
      <c r="B2" s="3"/>
      <c r="D2" s="3"/>
      <c r="E2" s="3"/>
      <c r="F2" s="3"/>
      <c r="G2" s="3"/>
      <c r="H2" s="3"/>
      <c r="CE2" s="3"/>
    </row>
    <row r="3" spans="1:83" ht="21" thickBot="1">
      <c r="J3" s="999" t="s">
        <v>151</v>
      </c>
      <c r="K3" s="1000"/>
      <c r="L3" s="1000"/>
      <c r="M3" s="1000"/>
      <c r="N3" s="1000"/>
      <c r="O3" s="1000"/>
      <c r="P3" s="1000"/>
      <c r="Q3" s="1000"/>
      <c r="R3" s="1000"/>
      <c r="S3" s="1001"/>
    </row>
    <row r="4" spans="1:83" ht="24.75" customHeight="1">
      <c r="A4" s="990" t="s">
        <v>0</v>
      </c>
      <c r="B4" s="1134" t="s">
        <v>2</v>
      </c>
      <c r="C4" s="1135"/>
      <c r="D4" s="1138" t="s">
        <v>1</v>
      </c>
      <c r="E4" s="1139"/>
      <c r="F4" s="1139" t="s">
        <v>3</v>
      </c>
      <c r="G4" s="1139"/>
      <c r="H4" s="1139" t="s">
        <v>10</v>
      </c>
      <c r="I4" s="1139"/>
      <c r="J4" s="1139" t="s">
        <v>30</v>
      </c>
      <c r="K4" s="1142"/>
      <c r="L4" s="1168" t="s">
        <v>12</v>
      </c>
      <c r="M4" s="1169"/>
      <c r="N4" s="1151" t="s">
        <v>31</v>
      </c>
      <c r="O4" s="1152"/>
      <c r="P4" s="1152"/>
      <c r="Q4" s="1152"/>
      <c r="R4" s="1152"/>
      <c r="S4" s="1152"/>
      <c r="T4" s="1152"/>
      <c r="U4" s="1153"/>
      <c r="V4" s="1133" t="s">
        <v>16</v>
      </c>
      <c r="W4" s="1133"/>
      <c r="X4" s="1133"/>
      <c r="Y4" s="1133"/>
      <c r="Z4" s="1133"/>
      <c r="AA4" s="1133"/>
      <c r="AB4" s="1133"/>
      <c r="AC4" s="1133"/>
      <c r="AD4" s="1133"/>
      <c r="AE4" s="1133"/>
      <c r="AF4" s="1133"/>
      <c r="AG4" s="1133"/>
      <c r="AH4" s="1133"/>
      <c r="AI4" s="1167"/>
      <c r="AJ4" s="1162" t="s">
        <v>38</v>
      </c>
      <c r="AK4" s="1165" t="s">
        <v>39</v>
      </c>
    </row>
    <row r="5" spans="1:83" ht="27" customHeight="1" thickBot="1">
      <c r="A5" s="991"/>
      <c r="B5" s="1136"/>
      <c r="C5" s="1137"/>
      <c r="D5" s="1140"/>
      <c r="E5" s="1141"/>
      <c r="F5" s="1141"/>
      <c r="G5" s="1141"/>
      <c r="H5" s="1141"/>
      <c r="I5" s="1141"/>
      <c r="J5" s="1141"/>
      <c r="K5" s="1143"/>
      <c r="L5" s="1170"/>
      <c r="M5" s="1171"/>
      <c r="N5" s="1130" t="s">
        <v>40</v>
      </c>
      <c r="O5" s="1131"/>
      <c r="P5" s="1131" t="s">
        <v>34</v>
      </c>
      <c r="Q5" s="1131"/>
      <c r="R5" s="1131" t="s">
        <v>35</v>
      </c>
      <c r="S5" s="1131"/>
      <c r="T5" s="1131" t="s">
        <v>33</v>
      </c>
      <c r="U5" s="1159"/>
      <c r="V5" s="1160" t="s">
        <v>84</v>
      </c>
      <c r="W5" s="1131"/>
      <c r="X5" s="1131" t="s">
        <v>41</v>
      </c>
      <c r="Y5" s="1131"/>
      <c r="Z5" s="1131" t="s">
        <v>32</v>
      </c>
      <c r="AA5" s="1131"/>
      <c r="AB5" s="1131" t="s">
        <v>17</v>
      </c>
      <c r="AC5" s="1131"/>
      <c r="AD5" s="1131" t="s">
        <v>36</v>
      </c>
      <c r="AE5" s="1131"/>
      <c r="AF5" s="1131" t="s">
        <v>86</v>
      </c>
      <c r="AG5" s="1131"/>
      <c r="AH5" s="1131" t="s">
        <v>85</v>
      </c>
      <c r="AI5" s="1159"/>
      <c r="AJ5" s="1163"/>
      <c r="AK5" s="1166"/>
    </row>
    <row r="6" spans="1:83" ht="32.25" customHeight="1" thickBot="1">
      <c r="A6" s="1161"/>
      <c r="B6" s="96" t="s">
        <v>155</v>
      </c>
      <c r="C6" s="97" t="s">
        <v>156</v>
      </c>
      <c r="D6" s="96" t="s">
        <v>155</v>
      </c>
      <c r="E6" s="97" t="s">
        <v>156</v>
      </c>
      <c r="F6" s="96" t="s">
        <v>155</v>
      </c>
      <c r="G6" s="97" t="s">
        <v>156</v>
      </c>
      <c r="H6" s="96" t="s">
        <v>155</v>
      </c>
      <c r="I6" s="97" t="s">
        <v>156</v>
      </c>
      <c r="J6" s="96" t="s">
        <v>155</v>
      </c>
      <c r="K6" s="97" t="s">
        <v>156</v>
      </c>
      <c r="L6" s="95" t="s">
        <v>13</v>
      </c>
      <c r="M6" s="98" t="s">
        <v>14</v>
      </c>
      <c r="N6" s="96" t="s">
        <v>155</v>
      </c>
      <c r="O6" s="97" t="s">
        <v>156</v>
      </c>
      <c r="P6" s="96" t="s">
        <v>155</v>
      </c>
      <c r="Q6" s="97" t="s">
        <v>156</v>
      </c>
      <c r="R6" s="96" t="s">
        <v>155</v>
      </c>
      <c r="S6" s="97" t="s">
        <v>156</v>
      </c>
      <c r="T6" s="96" t="s">
        <v>155</v>
      </c>
      <c r="U6" s="97" t="s">
        <v>156</v>
      </c>
      <c r="V6" s="96" t="s">
        <v>155</v>
      </c>
      <c r="W6" s="97" t="s">
        <v>156</v>
      </c>
      <c r="X6" s="96" t="s">
        <v>155</v>
      </c>
      <c r="Y6" s="97" t="s">
        <v>156</v>
      </c>
      <c r="Z6" s="96" t="s">
        <v>155</v>
      </c>
      <c r="AA6" s="97" t="s">
        <v>156</v>
      </c>
      <c r="AB6" s="96" t="s">
        <v>155</v>
      </c>
      <c r="AC6" s="97" t="s">
        <v>156</v>
      </c>
      <c r="AD6" s="96" t="s">
        <v>155</v>
      </c>
      <c r="AE6" s="97" t="s">
        <v>156</v>
      </c>
      <c r="AF6" s="96" t="s">
        <v>155</v>
      </c>
      <c r="AG6" s="97" t="s">
        <v>156</v>
      </c>
      <c r="AH6" s="96" t="s">
        <v>155</v>
      </c>
      <c r="AI6" s="97" t="s">
        <v>156</v>
      </c>
      <c r="AJ6" s="1164"/>
      <c r="AK6" s="1166"/>
    </row>
    <row r="7" spans="1:83" ht="21" thickBot="1">
      <c r="A7" s="984" t="s">
        <v>137</v>
      </c>
      <c r="B7" s="985"/>
      <c r="C7" s="985"/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5"/>
      <c r="R7" s="985"/>
      <c r="S7" s="985"/>
      <c r="T7" s="985"/>
      <c r="U7" s="985"/>
      <c r="V7" s="985"/>
      <c r="W7" s="985"/>
      <c r="X7" s="985"/>
      <c r="Y7" s="985"/>
      <c r="Z7" s="985"/>
      <c r="AA7" s="985"/>
      <c r="AB7" s="985"/>
      <c r="AC7" s="985"/>
      <c r="AD7" s="985"/>
      <c r="AE7" s="985"/>
      <c r="AF7" s="985"/>
      <c r="AG7" s="985"/>
      <c r="AH7" s="985"/>
      <c r="AI7" s="985"/>
      <c r="AJ7" s="985"/>
      <c r="AK7" s="986"/>
    </row>
    <row r="8" spans="1:83" ht="35.25" customHeight="1">
      <c r="A8" s="923" t="s">
        <v>114</v>
      </c>
      <c r="B8" s="926">
        <v>200</v>
      </c>
      <c r="C8" s="927">
        <v>200</v>
      </c>
      <c r="D8" s="928">
        <v>7.1</v>
      </c>
      <c r="E8" s="929">
        <v>7.1</v>
      </c>
      <c r="F8" s="929">
        <v>9.5</v>
      </c>
      <c r="G8" s="929">
        <v>9.5</v>
      </c>
      <c r="H8" s="929">
        <v>25.4</v>
      </c>
      <c r="I8" s="929">
        <v>25.4</v>
      </c>
      <c r="J8" s="929">
        <v>215.1</v>
      </c>
      <c r="K8" s="930">
        <v>215.1</v>
      </c>
      <c r="L8" s="921">
        <v>22.26</v>
      </c>
      <c r="M8" s="922">
        <v>22.26</v>
      </c>
      <c r="N8" s="928">
        <v>180.9</v>
      </c>
      <c r="O8" s="929">
        <v>180.9</v>
      </c>
      <c r="P8" s="929">
        <v>64.2</v>
      </c>
      <c r="Q8" s="929">
        <v>64.2</v>
      </c>
      <c r="R8" s="929">
        <v>1.7</v>
      </c>
      <c r="S8" s="929">
        <v>1.7</v>
      </c>
      <c r="T8" s="929">
        <v>197.9</v>
      </c>
      <c r="U8" s="930">
        <v>197.9</v>
      </c>
      <c r="V8" s="928">
        <v>36.6</v>
      </c>
      <c r="W8" s="929">
        <v>36.6</v>
      </c>
      <c r="X8" s="929">
        <v>0.2</v>
      </c>
      <c r="Y8" s="929">
        <v>0.2</v>
      </c>
      <c r="Z8" s="929">
        <v>0.1</v>
      </c>
      <c r="AA8" s="929">
        <v>0.1</v>
      </c>
      <c r="AB8" s="929">
        <v>0.9</v>
      </c>
      <c r="AC8" s="929">
        <v>0.9</v>
      </c>
      <c r="AD8" s="929">
        <v>0.2</v>
      </c>
      <c r="AE8" s="929">
        <v>0.2</v>
      </c>
      <c r="AF8" s="929">
        <v>14.5</v>
      </c>
      <c r="AG8" s="929">
        <v>14.5</v>
      </c>
      <c r="AH8" s="929">
        <v>37.6</v>
      </c>
      <c r="AI8" s="930">
        <v>50.13</v>
      </c>
      <c r="AJ8" s="914">
        <v>191</v>
      </c>
      <c r="AK8" s="772" t="s">
        <v>42</v>
      </c>
    </row>
    <row r="9" spans="1:83" ht="37.5" customHeight="1">
      <c r="A9" s="924" t="s">
        <v>61</v>
      </c>
      <c r="B9" s="133">
        <v>10</v>
      </c>
      <c r="C9" s="127">
        <v>10</v>
      </c>
      <c r="D9" s="410">
        <v>2.2999999999999998</v>
      </c>
      <c r="E9" s="411">
        <v>2.2999999999999998</v>
      </c>
      <c r="F9" s="411">
        <v>3</v>
      </c>
      <c r="G9" s="411">
        <v>4.5</v>
      </c>
      <c r="H9" s="411">
        <v>0</v>
      </c>
      <c r="I9" s="411">
        <v>0</v>
      </c>
      <c r="J9" s="411">
        <v>35.83</v>
      </c>
      <c r="K9" s="412">
        <v>35.799999999999997</v>
      </c>
      <c r="L9" s="413">
        <v>1.8</v>
      </c>
      <c r="M9" s="414">
        <v>3</v>
      </c>
      <c r="N9" s="410">
        <v>22</v>
      </c>
      <c r="O9" s="411">
        <v>22</v>
      </c>
      <c r="P9" s="411">
        <v>3.5</v>
      </c>
      <c r="Q9" s="411">
        <v>3.5</v>
      </c>
      <c r="R9" s="411">
        <v>0.1</v>
      </c>
      <c r="S9" s="411">
        <v>0.1</v>
      </c>
      <c r="T9" s="411">
        <v>54</v>
      </c>
      <c r="U9" s="412">
        <v>54</v>
      </c>
      <c r="V9" s="410">
        <v>26</v>
      </c>
      <c r="W9" s="411">
        <v>26</v>
      </c>
      <c r="X9" s="411">
        <v>0.1</v>
      </c>
      <c r="Y9" s="411">
        <v>0.1</v>
      </c>
      <c r="Z9" s="411">
        <v>4.0000000000000001E-3</v>
      </c>
      <c r="AA9" s="411">
        <v>0</v>
      </c>
      <c r="AB9" s="411">
        <v>0.1</v>
      </c>
      <c r="AC9" s="411">
        <v>0.1</v>
      </c>
      <c r="AD9" s="411">
        <v>0</v>
      </c>
      <c r="AE9" s="411">
        <v>0</v>
      </c>
      <c r="AF9" s="415">
        <v>0</v>
      </c>
      <c r="AG9" s="415">
        <v>0</v>
      </c>
      <c r="AH9" s="415">
        <v>0.4</v>
      </c>
      <c r="AI9" s="416">
        <v>0.4</v>
      </c>
      <c r="AJ9" s="859">
        <v>16</v>
      </c>
      <c r="AK9" s="625" t="s">
        <v>42</v>
      </c>
      <c r="AL9" s="47"/>
    </row>
    <row r="10" spans="1:83" ht="36" customHeight="1">
      <c r="A10" s="924" t="s">
        <v>105</v>
      </c>
      <c r="B10" s="133">
        <v>100</v>
      </c>
      <c r="C10" s="127">
        <v>100</v>
      </c>
      <c r="D10" s="410">
        <v>0.4</v>
      </c>
      <c r="E10" s="411">
        <v>0.4</v>
      </c>
      <c r="F10" s="411">
        <v>0.4</v>
      </c>
      <c r="G10" s="411">
        <v>0.4</v>
      </c>
      <c r="H10" s="411">
        <v>9.8000000000000007</v>
      </c>
      <c r="I10" s="411">
        <v>9.8000000000000007</v>
      </c>
      <c r="J10" s="411">
        <v>44.4</v>
      </c>
      <c r="K10" s="412">
        <v>44.4</v>
      </c>
      <c r="L10" s="413"/>
      <c r="M10" s="414"/>
      <c r="N10" s="410">
        <v>16</v>
      </c>
      <c r="O10" s="411">
        <v>16</v>
      </c>
      <c r="P10" s="411">
        <v>9</v>
      </c>
      <c r="Q10" s="411">
        <v>9</v>
      </c>
      <c r="R10" s="411">
        <v>2.2000000000000002</v>
      </c>
      <c r="S10" s="411">
        <v>2.2000000000000002</v>
      </c>
      <c r="T10" s="411">
        <v>11</v>
      </c>
      <c r="U10" s="412">
        <v>11</v>
      </c>
      <c r="V10" s="410">
        <v>0</v>
      </c>
      <c r="W10" s="411">
        <v>0</v>
      </c>
      <c r="X10" s="411">
        <v>0.2</v>
      </c>
      <c r="Y10" s="411">
        <v>0.2</v>
      </c>
      <c r="Z10" s="411">
        <v>0</v>
      </c>
      <c r="AA10" s="411">
        <v>0</v>
      </c>
      <c r="AB10" s="411">
        <v>10</v>
      </c>
      <c r="AC10" s="411">
        <v>10</v>
      </c>
      <c r="AD10" s="411">
        <v>0</v>
      </c>
      <c r="AE10" s="411">
        <v>0</v>
      </c>
      <c r="AF10" s="415">
        <v>2</v>
      </c>
      <c r="AG10" s="415">
        <v>2</v>
      </c>
      <c r="AH10" s="415">
        <v>0.1</v>
      </c>
      <c r="AI10" s="416">
        <v>0.1</v>
      </c>
      <c r="AJ10" s="859">
        <v>403</v>
      </c>
      <c r="AK10" s="625" t="s">
        <v>42</v>
      </c>
      <c r="AL10" s="47"/>
    </row>
    <row r="11" spans="1:83" ht="31.5" customHeight="1">
      <c r="A11" s="320" t="s">
        <v>49</v>
      </c>
      <c r="B11" s="126" t="s">
        <v>19</v>
      </c>
      <c r="C11" s="127" t="s">
        <v>19</v>
      </c>
      <c r="D11" s="410">
        <v>4</v>
      </c>
      <c r="E11" s="411">
        <v>4</v>
      </c>
      <c r="F11" s="411">
        <v>3.8</v>
      </c>
      <c r="G11" s="411">
        <v>3.8</v>
      </c>
      <c r="H11" s="411">
        <v>9.1</v>
      </c>
      <c r="I11" s="411">
        <v>9.1</v>
      </c>
      <c r="J11" s="411">
        <v>86.5</v>
      </c>
      <c r="K11" s="412">
        <v>86.5</v>
      </c>
      <c r="L11" s="413">
        <v>10.6</v>
      </c>
      <c r="M11" s="414">
        <v>10.6</v>
      </c>
      <c r="N11" s="410">
        <v>126.2</v>
      </c>
      <c r="O11" s="411">
        <v>126.2</v>
      </c>
      <c r="P11" s="411">
        <v>31</v>
      </c>
      <c r="Q11" s="411">
        <v>31</v>
      </c>
      <c r="R11" s="411">
        <v>1</v>
      </c>
      <c r="S11" s="411">
        <v>1</v>
      </c>
      <c r="T11" s="411">
        <v>117.2</v>
      </c>
      <c r="U11" s="412">
        <v>117.2</v>
      </c>
      <c r="V11" s="410">
        <v>15</v>
      </c>
      <c r="W11" s="411">
        <v>15</v>
      </c>
      <c r="X11" s="411">
        <v>0</v>
      </c>
      <c r="Y11" s="411">
        <v>0</v>
      </c>
      <c r="Z11" s="411">
        <v>0</v>
      </c>
      <c r="AA11" s="411">
        <v>0</v>
      </c>
      <c r="AB11" s="411">
        <v>0.6</v>
      </c>
      <c r="AC11" s="411">
        <v>0.6</v>
      </c>
      <c r="AD11" s="411">
        <v>0.1</v>
      </c>
      <c r="AE11" s="418">
        <v>0.1</v>
      </c>
      <c r="AF11" s="411">
        <v>9</v>
      </c>
      <c r="AG11" s="411">
        <v>9</v>
      </c>
      <c r="AH11" s="411">
        <v>2.2999999999999998</v>
      </c>
      <c r="AI11" s="412">
        <v>2.2999999999999998</v>
      </c>
      <c r="AJ11" s="870">
        <v>415</v>
      </c>
      <c r="AK11" s="625" t="s">
        <v>42</v>
      </c>
    </row>
    <row r="12" spans="1:83" ht="30.75" customHeight="1">
      <c r="A12" s="62" t="s">
        <v>20</v>
      </c>
      <c r="B12" s="133">
        <v>60</v>
      </c>
      <c r="C12" s="127">
        <v>60</v>
      </c>
      <c r="D12" s="410">
        <v>4.5</v>
      </c>
      <c r="E12" s="411">
        <v>4.5</v>
      </c>
      <c r="F12" s="411">
        <v>1.7</v>
      </c>
      <c r="G12" s="411">
        <v>1.7</v>
      </c>
      <c r="H12" s="411">
        <v>30.8</v>
      </c>
      <c r="I12" s="411">
        <v>30.8</v>
      </c>
      <c r="J12" s="411">
        <v>157</v>
      </c>
      <c r="K12" s="412">
        <v>157</v>
      </c>
      <c r="L12" s="413">
        <v>2</v>
      </c>
      <c r="M12" s="414">
        <v>2</v>
      </c>
      <c r="N12" s="410">
        <v>14.1</v>
      </c>
      <c r="O12" s="411">
        <v>14.1</v>
      </c>
      <c r="P12" s="411">
        <v>7.8</v>
      </c>
      <c r="Q12" s="411">
        <v>7.8</v>
      </c>
      <c r="R12" s="411">
        <v>0.7</v>
      </c>
      <c r="S12" s="411">
        <v>0.7</v>
      </c>
      <c r="T12" s="411">
        <v>50.4</v>
      </c>
      <c r="U12" s="412">
        <v>50.4</v>
      </c>
      <c r="V12" s="410">
        <v>0</v>
      </c>
      <c r="W12" s="411">
        <v>0</v>
      </c>
      <c r="X12" s="411">
        <v>1</v>
      </c>
      <c r="Y12" s="411">
        <v>1</v>
      </c>
      <c r="Z12" s="411">
        <v>0.1</v>
      </c>
      <c r="AA12" s="411">
        <v>0.1</v>
      </c>
      <c r="AB12" s="411">
        <v>0</v>
      </c>
      <c r="AC12" s="411">
        <v>0</v>
      </c>
      <c r="AD12" s="418">
        <v>0</v>
      </c>
      <c r="AE12" s="411">
        <v>0</v>
      </c>
      <c r="AF12" s="411">
        <v>0</v>
      </c>
      <c r="AG12" s="411">
        <v>0</v>
      </c>
      <c r="AH12" s="411">
        <v>12.4</v>
      </c>
      <c r="AI12" s="412">
        <v>15.5</v>
      </c>
      <c r="AJ12" s="940">
        <v>18</v>
      </c>
      <c r="AK12" s="625" t="s">
        <v>42</v>
      </c>
    </row>
    <row r="13" spans="1:83" ht="19.5" thickBot="1">
      <c r="A13" s="925" t="s">
        <v>5</v>
      </c>
      <c r="B13" s="931">
        <f>B8+B9+B10+B11+B12</f>
        <v>570</v>
      </c>
      <c r="C13" s="932">
        <f>C8+C9+C10+C11+C12</f>
        <v>570</v>
      </c>
      <c r="D13" s="933">
        <f t="shared" ref="D13:K13" si="0">SUM(D8:D12)</f>
        <v>18.299999999999997</v>
      </c>
      <c r="E13" s="934">
        <f t="shared" si="0"/>
        <v>18.299999999999997</v>
      </c>
      <c r="F13" s="934">
        <f t="shared" si="0"/>
        <v>18.399999999999999</v>
      </c>
      <c r="G13" s="934">
        <f t="shared" si="0"/>
        <v>19.899999999999999</v>
      </c>
      <c r="H13" s="934">
        <f t="shared" si="0"/>
        <v>75.100000000000009</v>
      </c>
      <c r="I13" s="934">
        <f t="shared" si="0"/>
        <v>75.100000000000009</v>
      </c>
      <c r="J13" s="934">
        <f>SUM(J8:J12)</f>
        <v>538.82999999999993</v>
      </c>
      <c r="K13" s="935">
        <f t="shared" si="0"/>
        <v>538.79999999999995</v>
      </c>
      <c r="L13" s="419">
        <f t="shared" ref="L13:AC13" si="1">SUM(L8:L12)</f>
        <v>36.660000000000004</v>
      </c>
      <c r="M13" s="420">
        <f t="shared" si="1"/>
        <v>37.86</v>
      </c>
      <c r="N13" s="933">
        <f t="shared" si="1"/>
        <v>359.20000000000005</v>
      </c>
      <c r="O13" s="934">
        <f t="shared" si="1"/>
        <v>359.20000000000005</v>
      </c>
      <c r="P13" s="934">
        <f t="shared" si="1"/>
        <v>115.5</v>
      </c>
      <c r="Q13" s="934">
        <f t="shared" si="1"/>
        <v>115.5</v>
      </c>
      <c r="R13" s="934">
        <f t="shared" si="1"/>
        <v>5.7</v>
      </c>
      <c r="S13" s="934">
        <f t="shared" si="1"/>
        <v>5.7</v>
      </c>
      <c r="T13" s="934">
        <f t="shared" si="1"/>
        <v>430.49999999999994</v>
      </c>
      <c r="U13" s="935">
        <f t="shared" si="1"/>
        <v>430.49999999999994</v>
      </c>
      <c r="V13" s="933">
        <f t="shared" si="1"/>
        <v>77.599999999999994</v>
      </c>
      <c r="W13" s="934">
        <f t="shared" si="1"/>
        <v>77.599999999999994</v>
      </c>
      <c r="X13" s="934">
        <f t="shared" si="1"/>
        <v>1.5</v>
      </c>
      <c r="Y13" s="934">
        <f t="shared" si="1"/>
        <v>1.5</v>
      </c>
      <c r="Z13" s="934">
        <f t="shared" si="1"/>
        <v>0.20400000000000001</v>
      </c>
      <c r="AA13" s="934">
        <f t="shared" si="1"/>
        <v>0.2</v>
      </c>
      <c r="AB13" s="934">
        <f t="shared" si="1"/>
        <v>11.6</v>
      </c>
      <c r="AC13" s="934">
        <f t="shared" si="1"/>
        <v>11.6</v>
      </c>
      <c r="AD13" s="936">
        <f t="shared" ref="AD13:AI13" si="2">SUM(AD8:AD12)</f>
        <v>0.30000000000000004</v>
      </c>
      <c r="AE13" s="934">
        <f t="shared" si="2"/>
        <v>0.30000000000000004</v>
      </c>
      <c r="AF13" s="937">
        <f t="shared" si="2"/>
        <v>25.5</v>
      </c>
      <c r="AG13" s="937">
        <f t="shared" si="2"/>
        <v>25.5</v>
      </c>
      <c r="AH13" s="937">
        <f t="shared" si="2"/>
        <v>52.8</v>
      </c>
      <c r="AI13" s="938">
        <f t="shared" si="2"/>
        <v>68.430000000000007</v>
      </c>
      <c r="AJ13" s="941"/>
      <c r="AK13" s="939"/>
    </row>
    <row r="14" spans="1:83" ht="21" thickBot="1">
      <c r="A14" s="1154" t="s">
        <v>138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073"/>
      <c r="M14" s="1073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6"/>
      <c r="AK14" s="1157"/>
    </row>
    <row r="15" spans="1:83" ht="34.5" customHeight="1">
      <c r="A15" s="505" t="s">
        <v>135</v>
      </c>
      <c r="B15" s="427">
        <v>60</v>
      </c>
      <c r="C15" s="429">
        <v>100</v>
      </c>
      <c r="D15" s="136">
        <v>0.62</v>
      </c>
      <c r="E15" s="114">
        <v>1.0900000000000001</v>
      </c>
      <c r="F15" s="114">
        <v>3.6</v>
      </c>
      <c r="G15" s="114">
        <v>6</v>
      </c>
      <c r="H15" s="114">
        <v>2.2000000000000002</v>
      </c>
      <c r="I15" s="114">
        <v>3.7</v>
      </c>
      <c r="J15" s="114">
        <v>44.3</v>
      </c>
      <c r="K15" s="139">
        <v>73.900000000000006</v>
      </c>
      <c r="L15" s="116">
        <v>7.86</v>
      </c>
      <c r="M15" s="115">
        <v>9.82</v>
      </c>
      <c r="N15" s="136">
        <v>15.2</v>
      </c>
      <c r="O15" s="114">
        <v>25.4</v>
      </c>
      <c r="P15" s="114">
        <v>11.3</v>
      </c>
      <c r="Q15" s="114">
        <v>18.8</v>
      </c>
      <c r="R15" s="140">
        <v>0.39</v>
      </c>
      <c r="S15" s="140">
        <v>0.66</v>
      </c>
      <c r="T15" s="114">
        <v>21.6</v>
      </c>
      <c r="U15" s="139">
        <v>36</v>
      </c>
      <c r="V15" s="136">
        <v>0</v>
      </c>
      <c r="W15" s="114">
        <v>0</v>
      </c>
      <c r="X15" s="114">
        <v>0.01</v>
      </c>
      <c r="Y15" s="114">
        <v>0.01</v>
      </c>
      <c r="Z15" s="141">
        <v>1.8E-3</v>
      </c>
      <c r="AA15" s="141">
        <v>3.0000000000000001E-3</v>
      </c>
      <c r="AB15" s="140">
        <v>7.9</v>
      </c>
      <c r="AC15" s="140">
        <v>13.2</v>
      </c>
      <c r="AD15" s="140">
        <v>0.01</v>
      </c>
      <c r="AE15" s="140">
        <v>0.2</v>
      </c>
      <c r="AF15" s="140">
        <v>0</v>
      </c>
      <c r="AG15" s="140">
        <v>0</v>
      </c>
      <c r="AH15" s="140">
        <v>0.15</v>
      </c>
      <c r="AI15" s="166">
        <v>0.3</v>
      </c>
      <c r="AJ15" s="760">
        <v>29</v>
      </c>
      <c r="AK15" s="772" t="s">
        <v>44</v>
      </c>
    </row>
    <row r="16" spans="1:83" ht="35.25" customHeight="1">
      <c r="A16" s="505" t="s">
        <v>77</v>
      </c>
      <c r="B16" s="427" t="str">
        <f>"200"</f>
        <v>200</v>
      </c>
      <c r="C16" s="429" t="str">
        <f>"250"</f>
        <v>250</v>
      </c>
      <c r="D16" s="136">
        <v>1.28</v>
      </c>
      <c r="E16" s="114">
        <v>1.6</v>
      </c>
      <c r="F16" s="114">
        <v>3.89</v>
      </c>
      <c r="G16" s="114">
        <v>4.8600000000000003</v>
      </c>
      <c r="H16" s="114">
        <v>2.79</v>
      </c>
      <c r="I16" s="114">
        <v>8.56</v>
      </c>
      <c r="J16" s="114">
        <v>73</v>
      </c>
      <c r="K16" s="139">
        <v>91.25</v>
      </c>
      <c r="L16" s="116">
        <v>18.899999999999999</v>
      </c>
      <c r="M16" s="115">
        <v>23.63</v>
      </c>
      <c r="N16" s="136">
        <v>42</v>
      </c>
      <c r="O16" s="114">
        <v>52.5</v>
      </c>
      <c r="P16" s="114">
        <v>9</v>
      </c>
      <c r="Q16" s="114">
        <v>12</v>
      </c>
      <c r="R16" s="140">
        <v>0.88</v>
      </c>
      <c r="S16" s="140">
        <v>1.1000000000000001</v>
      </c>
      <c r="T16" s="114">
        <v>36.96</v>
      </c>
      <c r="U16" s="139">
        <v>46.2</v>
      </c>
      <c r="V16" s="136">
        <v>0</v>
      </c>
      <c r="W16" s="114">
        <v>0</v>
      </c>
      <c r="X16" s="114">
        <v>1.9</v>
      </c>
      <c r="Y16" s="114">
        <v>2.38</v>
      </c>
      <c r="Z16" s="141">
        <v>0.04</v>
      </c>
      <c r="AA16" s="141">
        <v>0.06</v>
      </c>
      <c r="AB16" s="140">
        <v>8.74</v>
      </c>
      <c r="AC16" s="140">
        <v>10.93</v>
      </c>
      <c r="AD16" s="140">
        <v>0.03</v>
      </c>
      <c r="AE16" s="140">
        <v>0.04</v>
      </c>
      <c r="AF16" s="140">
        <v>19.3</v>
      </c>
      <c r="AG16" s="140">
        <v>20.399999999999999</v>
      </c>
      <c r="AH16" s="140">
        <v>0.32</v>
      </c>
      <c r="AI16" s="166">
        <v>0.41</v>
      </c>
      <c r="AJ16" s="358">
        <v>81</v>
      </c>
      <c r="AK16" s="625" t="s">
        <v>44</v>
      </c>
    </row>
    <row r="17" spans="1:37" ht="36.75" customHeight="1">
      <c r="A17" s="504" t="s">
        <v>80</v>
      </c>
      <c r="B17" s="134">
        <v>90</v>
      </c>
      <c r="C17" s="135">
        <v>110</v>
      </c>
      <c r="D17" s="421">
        <v>18.170000000000002</v>
      </c>
      <c r="E17" s="422">
        <v>18.170000000000002</v>
      </c>
      <c r="F17" s="422">
        <v>19.57</v>
      </c>
      <c r="G17" s="422">
        <v>19.57</v>
      </c>
      <c r="H17" s="422">
        <v>3.99</v>
      </c>
      <c r="I17" s="422">
        <v>3.99</v>
      </c>
      <c r="J17" s="422">
        <v>265.05</v>
      </c>
      <c r="K17" s="430">
        <v>265.05</v>
      </c>
      <c r="L17" s="425">
        <v>73.849999999999994</v>
      </c>
      <c r="M17" s="426">
        <v>73.849999999999994</v>
      </c>
      <c r="N17" s="421">
        <v>23.6</v>
      </c>
      <c r="O17" s="422">
        <v>23.6</v>
      </c>
      <c r="P17" s="422">
        <v>10</v>
      </c>
      <c r="Q17" s="422">
        <v>13</v>
      </c>
      <c r="R17" s="422">
        <v>1</v>
      </c>
      <c r="S17" s="422">
        <v>1.3</v>
      </c>
      <c r="T17" s="422">
        <v>117.3</v>
      </c>
      <c r="U17" s="430">
        <v>117.3</v>
      </c>
      <c r="V17" s="421">
        <v>0</v>
      </c>
      <c r="W17" s="422">
        <v>0</v>
      </c>
      <c r="X17" s="422">
        <v>0</v>
      </c>
      <c r="Y17" s="422">
        <v>0</v>
      </c>
      <c r="Z17" s="431">
        <v>0.02</v>
      </c>
      <c r="AA17" s="431">
        <v>0.02</v>
      </c>
      <c r="AB17" s="422">
        <v>1.2</v>
      </c>
      <c r="AC17" s="422">
        <v>1.2</v>
      </c>
      <c r="AD17" s="422">
        <v>0.09</v>
      </c>
      <c r="AE17" s="422">
        <v>0.12</v>
      </c>
      <c r="AF17" s="422">
        <v>1.37</v>
      </c>
      <c r="AG17" s="422">
        <v>1.88</v>
      </c>
      <c r="AH17" s="422">
        <v>0.3</v>
      </c>
      <c r="AI17" s="430">
        <v>0.41</v>
      </c>
      <c r="AJ17" s="358">
        <v>246</v>
      </c>
      <c r="AK17" s="625" t="s">
        <v>44</v>
      </c>
    </row>
    <row r="18" spans="1:37" s="11" customFormat="1" ht="25.9" customHeight="1">
      <c r="A18" s="320" t="s">
        <v>57</v>
      </c>
      <c r="B18" s="280">
        <v>150</v>
      </c>
      <c r="C18" s="281">
        <v>180</v>
      </c>
      <c r="D18" s="269">
        <v>3.22</v>
      </c>
      <c r="E18" s="247">
        <v>3.8</v>
      </c>
      <c r="F18" s="247">
        <v>9.6</v>
      </c>
      <c r="G18" s="247">
        <v>11.52</v>
      </c>
      <c r="H18" s="247">
        <v>18.899999999999999</v>
      </c>
      <c r="I18" s="247">
        <v>22.7</v>
      </c>
      <c r="J18" s="247">
        <v>180</v>
      </c>
      <c r="K18" s="267">
        <v>216</v>
      </c>
      <c r="L18" s="299"/>
      <c r="M18" s="300"/>
      <c r="N18" s="269">
        <v>45</v>
      </c>
      <c r="O18" s="247">
        <v>54</v>
      </c>
      <c r="P18" s="247">
        <v>14.2</v>
      </c>
      <c r="Q18" s="247">
        <v>17.100000000000001</v>
      </c>
      <c r="R18" s="247">
        <v>1.05</v>
      </c>
      <c r="S18" s="247">
        <v>1.26</v>
      </c>
      <c r="T18" s="247">
        <v>90</v>
      </c>
      <c r="U18" s="267">
        <v>108</v>
      </c>
      <c r="V18" s="269">
        <v>5.3</v>
      </c>
      <c r="W18" s="247">
        <v>6.3</v>
      </c>
      <c r="X18" s="247">
        <v>0.2</v>
      </c>
      <c r="Y18" s="247">
        <v>0.22</v>
      </c>
      <c r="Z18" s="238">
        <v>1.2E-2</v>
      </c>
      <c r="AA18" s="238">
        <v>1.2999999999999999E-2</v>
      </c>
      <c r="AB18" s="247">
        <v>1.9</v>
      </c>
      <c r="AC18" s="247">
        <v>2.2999999999999998</v>
      </c>
      <c r="AD18" s="229">
        <v>0.1</v>
      </c>
      <c r="AE18" s="229">
        <v>0.12</v>
      </c>
      <c r="AF18" s="229">
        <v>2.8</v>
      </c>
      <c r="AG18" s="229">
        <v>3.3</v>
      </c>
      <c r="AH18" s="229">
        <v>0.8</v>
      </c>
      <c r="AI18" s="243">
        <v>0.9</v>
      </c>
      <c r="AJ18" s="358">
        <v>128</v>
      </c>
      <c r="AK18" s="625" t="s">
        <v>44</v>
      </c>
    </row>
    <row r="19" spans="1:37" ht="33" customHeight="1">
      <c r="A19" s="92" t="s">
        <v>88</v>
      </c>
      <c r="B19" s="78">
        <v>180</v>
      </c>
      <c r="C19" s="108" t="str">
        <f>"200"</f>
        <v>200</v>
      </c>
      <c r="D19" s="421">
        <v>0.28999999999999998</v>
      </c>
      <c r="E19" s="422">
        <v>0.31</v>
      </c>
      <c r="F19" s="422">
        <v>0</v>
      </c>
      <c r="G19" s="422">
        <v>0</v>
      </c>
      <c r="H19" s="422">
        <v>35.46</v>
      </c>
      <c r="I19" s="422">
        <v>39.4</v>
      </c>
      <c r="J19" s="422">
        <v>104.4</v>
      </c>
      <c r="K19" s="430">
        <v>116</v>
      </c>
      <c r="L19" s="425">
        <v>5.8</v>
      </c>
      <c r="M19" s="426">
        <v>5.8</v>
      </c>
      <c r="N19" s="421">
        <v>10.5</v>
      </c>
      <c r="O19" s="422">
        <v>11.68</v>
      </c>
      <c r="P19" s="422">
        <v>0.63</v>
      </c>
      <c r="Q19" s="422">
        <v>0.7</v>
      </c>
      <c r="R19" s="422">
        <v>0.36</v>
      </c>
      <c r="S19" s="422">
        <v>0.04</v>
      </c>
      <c r="T19" s="422">
        <v>5.38</v>
      </c>
      <c r="U19" s="430">
        <v>5.98</v>
      </c>
      <c r="V19" s="421">
        <v>0</v>
      </c>
      <c r="W19" s="422">
        <v>0</v>
      </c>
      <c r="X19" s="422">
        <v>0.18</v>
      </c>
      <c r="Y19" s="422">
        <v>0.2</v>
      </c>
      <c r="Z19" s="431">
        <v>0</v>
      </c>
      <c r="AA19" s="431">
        <v>0</v>
      </c>
      <c r="AB19" s="422">
        <v>1.62</v>
      </c>
      <c r="AC19" s="422">
        <v>1.8</v>
      </c>
      <c r="AD19" s="422">
        <v>0</v>
      </c>
      <c r="AE19" s="422">
        <v>0</v>
      </c>
      <c r="AF19" s="422">
        <v>0</v>
      </c>
      <c r="AG19" s="428">
        <v>0</v>
      </c>
      <c r="AH19" s="428">
        <v>0</v>
      </c>
      <c r="AI19" s="429">
        <v>0</v>
      </c>
      <c r="AJ19" s="358">
        <v>350</v>
      </c>
      <c r="AK19" s="625" t="s">
        <v>44</v>
      </c>
    </row>
    <row r="20" spans="1:37" ht="29.25" customHeight="1">
      <c r="A20" s="64" t="s">
        <v>20</v>
      </c>
      <c r="B20" s="133">
        <v>30</v>
      </c>
      <c r="C20" s="127">
        <v>50</v>
      </c>
      <c r="D20" s="410">
        <v>3</v>
      </c>
      <c r="E20" s="411">
        <v>3.95</v>
      </c>
      <c r="F20" s="411">
        <v>1.1599999999999999</v>
      </c>
      <c r="G20" s="411">
        <v>1.5</v>
      </c>
      <c r="H20" s="411">
        <v>20.56</v>
      </c>
      <c r="I20" s="411">
        <v>24.15</v>
      </c>
      <c r="J20" s="411">
        <v>104.68</v>
      </c>
      <c r="K20" s="412">
        <v>119.45</v>
      </c>
      <c r="L20" s="413">
        <v>2</v>
      </c>
      <c r="M20" s="414">
        <v>2</v>
      </c>
      <c r="N20" s="410">
        <v>9.4</v>
      </c>
      <c r="O20" s="411">
        <v>11.5</v>
      </c>
      <c r="P20" s="411">
        <v>2.5</v>
      </c>
      <c r="Q20" s="411">
        <v>3.5</v>
      </c>
      <c r="R20" s="411">
        <v>0.5</v>
      </c>
      <c r="S20" s="411">
        <v>0.5</v>
      </c>
      <c r="T20" s="411">
        <v>32</v>
      </c>
      <c r="U20" s="412">
        <v>34</v>
      </c>
      <c r="V20" s="410">
        <v>0</v>
      </c>
      <c r="W20" s="411">
        <v>0</v>
      </c>
      <c r="X20" s="411">
        <v>0.7</v>
      </c>
      <c r="Y20" s="411">
        <v>0.7</v>
      </c>
      <c r="Z20" s="432">
        <v>0</v>
      </c>
      <c r="AA20" s="432">
        <v>0</v>
      </c>
      <c r="AB20" s="411">
        <v>0</v>
      </c>
      <c r="AC20" s="411">
        <v>0</v>
      </c>
      <c r="AD20" s="418">
        <v>0</v>
      </c>
      <c r="AE20" s="411">
        <v>0</v>
      </c>
      <c r="AF20" s="411">
        <v>0</v>
      </c>
      <c r="AG20" s="411">
        <v>0</v>
      </c>
      <c r="AH20" s="411">
        <v>12.4</v>
      </c>
      <c r="AI20" s="412">
        <v>15.5</v>
      </c>
      <c r="AJ20" s="353">
        <v>18</v>
      </c>
      <c r="AK20" s="625" t="s">
        <v>42</v>
      </c>
    </row>
    <row r="21" spans="1:37" ht="33.75" customHeight="1">
      <c r="A21" s="92" t="s">
        <v>7</v>
      </c>
      <c r="B21" s="134">
        <v>30</v>
      </c>
      <c r="C21" s="135">
        <v>65</v>
      </c>
      <c r="D21" s="433">
        <v>2.75</v>
      </c>
      <c r="E21" s="415">
        <v>3.43</v>
      </c>
      <c r="F21" s="415">
        <v>0.49</v>
      </c>
      <c r="G21" s="415">
        <v>0.62</v>
      </c>
      <c r="H21" s="415">
        <v>13.89</v>
      </c>
      <c r="I21" s="415">
        <v>17.37</v>
      </c>
      <c r="J21" s="415">
        <v>69.39</v>
      </c>
      <c r="K21" s="416">
        <v>86.73</v>
      </c>
      <c r="L21" s="434">
        <v>2</v>
      </c>
      <c r="M21" s="435">
        <v>3.12</v>
      </c>
      <c r="N21" s="436">
        <v>21.84</v>
      </c>
      <c r="O21" s="437">
        <v>27.3</v>
      </c>
      <c r="P21" s="415">
        <v>15.3</v>
      </c>
      <c r="Q21" s="415">
        <v>18.3</v>
      </c>
      <c r="R21" s="415">
        <v>0.6</v>
      </c>
      <c r="S21" s="415">
        <v>0.9</v>
      </c>
      <c r="T21" s="415">
        <v>2.4300000000000002</v>
      </c>
      <c r="U21" s="416">
        <v>3.04</v>
      </c>
      <c r="V21" s="438">
        <v>0.02</v>
      </c>
      <c r="W21" s="439">
        <v>3.0000000000000001E-3</v>
      </c>
      <c r="X21" s="415">
        <v>0</v>
      </c>
      <c r="Y21" s="415">
        <v>0</v>
      </c>
      <c r="Z21" s="440">
        <v>0.16</v>
      </c>
      <c r="AA21" s="440">
        <v>0.26</v>
      </c>
      <c r="AB21" s="437">
        <v>0.62</v>
      </c>
      <c r="AC21" s="437">
        <v>0.78</v>
      </c>
      <c r="AD21" s="415">
        <v>0</v>
      </c>
      <c r="AE21" s="415">
        <v>0</v>
      </c>
      <c r="AF21" s="437">
        <v>0</v>
      </c>
      <c r="AG21" s="437">
        <v>0</v>
      </c>
      <c r="AH21" s="437">
        <v>15.45</v>
      </c>
      <c r="AI21" s="441">
        <v>20</v>
      </c>
      <c r="AJ21" s="358"/>
      <c r="AK21" s="942"/>
    </row>
    <row r="22" spans="1:37" ht="19.5" thickBot="1">
      <c r="A22" s="94" t="s">
        <v>5</v>
      </c>
      <c r="B22" s="483">
        <f>'9'!B15+B17+B18+B19+B20+B21+100+30</f>
        <v>810</v>
      </c>
      <c r="C22" s="484">
        <f>'9'!C15+C17+C18+C19+C20+C21+100+30</f>
        <v>985</v>
      </c>
      <c r="D22" s="442">
        <f t="shared" ref="D22:AI22" si="3">SUM(D15:D21)</f>
        <v>29.33</v>
      </c>
      <c r="E22" s="423">
        <f t="shared" si="3"/>
        <v>32.35</v>
      </c>
      <c r="F22" s="423">
        <f t="shared" si="3"/>
        <v>38.31</v>
      </c>
      <c r="G22" s="423">
        <f t="shared" si="3"/>
        <v>44.07</v>
      </c>
      <c r="H22" s="423">
        <f t="shared" si="3"/>
        <v>97.79</v>
      </c>
      <c r="I22" s="423">
        <f t="shared" si="3"/>
        <v>119.87</v>
      </c>
      <c r="J22" s="423">
        <f t="shared" si="3"/>
        <v>840.82</v>
      </c>
      <c r="K22" s="424">
        <f t="shared" si="3"/>
        <v>968.38000000000011</v>
      </c>
      <c r="L22" s="506">
        <f t="shared" si="3"/>
        <v>110.40999999999998</v>
      </c>
      <c r="M22" s="507">
        <f t="shared" si="3"/>
        <v>118.22</v>
      </c>
      <c r="N22" s="442">
        <f t="shared" si="3"/>
        <v>167.54000000000002</v>
      </c>
      <c r="O22" s="423">
        <f t="shared" si="3"/>
        <v>205.98000000000002</v>
      </c>
      <c r="P22" s="423">
        <f t="shared" si="3"/>
        <v>62.930000000000007</v>
      </c>
      <c r="Q22" s="423">
        <f t="shared" si="3"/>
        <v>83.399999999999991</v>
      </c>
      <c r="R22" s="423">
        <f t="shared" si="3"/>
        <v>4.7799999999999994</v>
      </c>
      <c r="S22" s="423">
        <f t="shared" si="3"/>
        <v>5.7600000000000007</v>
      </c>
      <c r="T22" s="423">
        <f t="shared" si="3"/>
        <v>305.67</v>
      </c>
      <c r="U22" s="424">
        <f t="shared" si="3"/>
        <v>350.52000000000004</v>
      </c>
      <c r="V22" s="442">
        <f t="shared" si="3"/>
        <v>5.3199999999999994</v>
      </c>
      <c r="W22" s="423">
        <f t="shared" si="3"/>
        <v>6.3029999999999999</v>
      </c>
      <c r="X22" s="423">
        <f t="shared" si="3"/>
        <v>2.99</v>
      </c>
      <c r="Y22" s="423">
        <f t="shared" si="3"/>
        <v>3.51</v>
      </c>
      <c r="Z22" s="445">
        <f t="shared" si="3"/>
        <v>0.23380000000000001</v>
      </c>
      <c r="AA22" s="445">
        <f t="shared" si="3"/>
        <v>0.35599999999999998</v>
      </c>
      <c r="AB22" s="423">
        <f t="shared" si="3"/>
        <v>21.98</v>
      </c>
      <c r="AC22" s="423">
        <f t="shared" si="3"/>
        <v>30.21</v>
      </c>
      <c r="AD22" s="423">
        <f t="shared" si="3"/>
        <v>0.23</v>
      </c>
      <c r="AE22" s="423">
        <f t="shared" si="3"/>
        <v>0.48</v>
      </c>
      <c r="AF22" s="423">
        <f t="shared" si="3"/>
        <v>23.470000000000002</v>
      </c>
      <c r="AG22" s="423">
        <f t="shared" si="3"/>
        <v>25.58</v>
      </c>
      <c r="AH22" s="423">
        <f t="shared" si="3"/>
        <v>29.42</v>
      </c>
      <c r="AI22" s="424">
        <f t="shared" si="3"/>
        <v>37.519999999999996</v>
      </c>
      <c r="AJ22" s="398"/>
      <c r="AK22" s="943"/>
    </row>
    <row r="23" spans="1:37" ht="21" thickBot="1">
      <c r="A23" s="1072" t="s">
        <v>139</v>
      </c>
      <c r="B23" s="1073"/>
      <c r="C23" s="1073"/>
      <c r="D23" s="1158"/>
      <c r="E23" s="1158"/>
      <c r="F23" s="1158"/>
      <c r="G23" s="1158"/>
      <c r="H23" s="1158"/>
      <c r="I23" s="1158"/>
      <c r="J23" s="1158"/>
      <c r="K23" s="1158"/>
      <c r="L23" s="1073"/>
      <c r="M23" s="1073"/>
      <c r="N23" s="1158"/>
      <c r="O23" s="1158"/>
      <c r="P23" s="1158"/>
      <c r="Q23" s="1158"/>
      <c r="R23" s="1158"/>
      <c r="S23" s="1158"/>
      <c r="T23" s="1158"/>
      <c r="U23" s="1158"/>
      <c r="V23" s="1158"/>
      <c r="W23" s="1158"/>
      <c r="X23" s="1158"/>
      <c r="Y23" s="1158"/>
      <c r="Z23" s="1158"/>
      <c r="AA23" s="1158"/>
      <c r="AB23" s="1158"/>
      <c r="AC23" s="1158"/>
      <c r="AD23" s="1158"/>
      <c r="AE23" s="1158"/>
      <c r="AF23" s="1158"/>
      <c r="AG23" s="1158"/>
      <c r="AH23" s="1158"/>
      <c r="AI23" s="1158"/>
      <c r="AJ23" s="1156"/>
      <c r="AK23" s="1157"/>
    </row>
    <row r="24" spans="1:37" ht="56.25">
      <c r="A24" s="404" t="s">
        <v>92</v>
      </c>
      <c r="B24" s="134">
        <v>60</v>
      </c>
      <c r="C24" s="135">
        <v>100</v>
      </c>
      <c r="D24" s="949">
        <v>0.65</v>
      </c>
      <c r="E24" s="950">
        <v>1.0900000000000001</v>
      </c>
      <c r="F24" s="950">
        <v>3.6</v>
      </c>
      <c r="G24" s="950">
        <v>6.04</v>
      </c>
      <c r="H24" s="950">
        <v>2.2599999999999998</v>
      </c>
      <c r="I24" s="950">
        <v>3.77</v>
      </c>
      <c r="J24" s="950">
        <v>44.3</v>
      </c>
      <c r="K24" s="951">
        <v>73.900000000000006</v>
      </c>
      <c r="L24" s="425">
        <v>7.86</v>
      </c>
      <c r="M24" s="426">
        <v>9.82</v>
      </c>
      <c r="N24" s="945">
        <v>15.2</v>
      </c>
      <c r="O24" s="946">
        <v>25.42</v>
      </c>
      <c r="P24" s="946">
        <v>5.4</v>
      </c>
      <c r="Q24" s="946">
        <v>9</v>
      </c>
      <c r="R24" s="946">
        <v>0.4</v>
      </c>
      <c r="S24" s="946">
        <v>0.66</v>
      </c>
      <c r="T24" s="946">
        <v>21.3</v>
      </c>
      <c r="U24" s="948">
        <v>35.619999999999997</v>
      </c>
      <c r="V24" s="945">
        <v>0</v>
      </c>
      <c r="W24" s="946">
        <v>0</v>
      </c>
      <c r="X24" s="946">
        <v>0.33</v>
      </c>
      <c r="Y24" s="946">
        <v>0.55000000000000004</v>
      </c>
      <c r="Z24" s="947">
        <v>1.7999999999999999E-2</v>
      </c>
      <c r="AA24" s="947">
        <v>0.03</v>
      </c>
      <c r="AB24" s="946">
        <v>7.8</v>
      </c>
      <c r="AC24" s="946">
        <v>13</v>
      </c>
      <c r="AD24" s="946">
        <v>0.04</v>
      </c>
      <c r="AE24" s="946">
        <v>0.08</v>
      </c>
      <c r="AF24" s="946">
        <v>1.08</v>
      </c>
      <c r="AG24" s="946">
        <v>1.8</v>
      </c>
      <c r="AH24" s="946">
        <v>2.2799999999999998</v>
      </c>
      <c r="AI24" s="948">
        <v>3.83</v>
      </c>
      <c r="AJ24" s="914">
        <v>42</v>
      </c>
      <c r="AK24" s="772" t="s">
        <v>44</v>
      </c>
    </row>
    <row r="25" spans="1:37" ht="18.75">
      <c r="A25" s="92" t="s">
        <v>7</v>
      </c>
      <c r="B25" s="134">
        <v>40</v>
      </c>
      <c r="C25" s="135">
        <v>40</v>
      </c>
      <c r="D25" s="433">
        <v>3.4</v>
      </c>
      <c r="E25" s="415">
        <v>3.43</v>
      </c>
      <c r="F25" s="415">
        <v>0.6</v>
      </c>
      <c r="G25" s="415">
        <v>0.62</v>
      </c>
      <c r="H25" s="415">
        <v>17.399999999999999</v>
      </c>
      <c r="I25" s="415">
        <v>17.37</v>
      </c>
      <c r="J25" s="415">
        <v>86.7</v>
      </c>
      <c r="K25" s="416">
        <v>86.73</v>
      </c>
      <c r="L25" s="434">
        <v>2</v>
      </c>
      <c r="M25" s="435">
        <v>3.12</v>
      </c>
      <c r="N25" s="436">
        <v>27.3</v>
      </c>
      <c r="O25" s="437">
        <v>27.3</v>
      </c>
      <c r="P25" s="415">
        <v>18.3</v>
      </c>
      <c r="Q25" s="415">
        <v>18.3</v>
      </c>
      <c r="R25" s="415">
        <v>0.9</v>
      </c>
      <c r="S25" s="415">
        <v>0.9</v>
      </c>
      <c r="T25" s="415">
        <v>3</v>
      </c>
      <c r="U25" s="416">
        <v>3.04</v>
      </c>
      <c r="V25" s="438">
        <v>3.0000000000000001E-3</v>
      </c>
      <c r="W25" s="439">
        <v>3.0000000000000001E-3</v>
      </c>
      <c r="X25" s="415">
        <v>0</v>
      </c>
      <c r="Y25" s="415">
        <v>0</v>
      </c>
      <c r="Z25" s="440">
        <v>3.9</v>
      </c>
      <c r="AA25" s="440">
        <v>3.9</v>
      </c>
      <c r="AB25" s="437">
        <v>0.8</v>
      </c>
      <c r="AC25" s="437">
        <v>0.78</v>
      </c>
      <c r="AD25" s="415">
        <v>0</v>
      </c>
      <c r="AE25" s="415">
        <v>0</v>
      </c>
      <c r="AF25" s="437">
        <v>0</v>
      </c>
      <c r="AG25" s="437">
        <v>0</v>
      </c>
      <c r="AH25" s="437">
        <v>20</v>
      </c>
      <c r="AI25" s="441">
        <v>20</v>
      </c>
      <c r="AJ25" s="870"/>
      <c r="AK25" s="942"/>
    </row>
    <row r="26" spans="1:37" ht="33.75" customHeight="1">
      <c r="A26" s="405" t="s">
        <v>67</v>
      </c>
      <c r="B26" s="78">
        <v>200</v>
      </c>
      <c r="C26" s="281" t="str">
        <f>"200"</f>
        <v>200</v>
      </c>
      <c r="D26" s="269">
        <v>1</v>
      </c>
      <c r="E26" s="247">
        <v>1</v>
      </c>
      <c r="F26" s="247">
        <v>0.18</v>
      </c>
      <c r="G26" s="247">
        <v>0.2</v>
      </c>
      <c r="H26" s="247">
        <v>18.8</v>
      </c>
      <c r="I26" s="247">
        <v>20.2</v>
      </c>
      <c r="J26" s="247">
        <v>77.13</v>
      </c>
      <c r="K26" s="267">
        <v>85.68</v>
      </c>
      <c r="L26" s="299">
        <v>10</v>
      </c>
      <c r="M26" s="300">
        <v>10</v>
      </c>
      <c r="N26" s="253">
        <v>36</v>
      </c>
      <c r="O26" s="248">
        <v>40</v>
      </c>
      <c r="P26" s="248">
        <v>9</v>
      </c>
      <c r="Q26" s="248">
        <v>10</v>
      </c>
      <c r="R26" s="248">
        <v>0.36</v>
      </c>
      <c r="S26" s="248">
        <v>0.4</v>
      </c>
      <c r="T26" s="248">
        <v>32.4</v>
      </c>
      <c r="U26" s="249">
        <v>36</v>
      </c>
      <c r="V26" s="253">
        <v>0</v>
      </c>
      <c r="W26" s="248">
        <v>0</v>
      </c>
      <c r="X26" s="248">
        <v>1.44</v>
      </c>
      <c r="Y26" s="248">
        <v>1.6</v>
      </c>
      <c r="Z26" s="244">
        <v>3.5999999999999997E-2</v>
      </c>
      <c r="AA26" s="244">
        <v>0.04</v>
      </c>
      <c r="AB26" s="248">
        <v>7.2</v>
      </c>
      <c r="AC26" s="248">
        <v>8</v>
      </c>
      <c r="AD26" s="247">
        <v>0</v>
      </c>
      <c r="AE26" s="248">
        <v>0</v>
      </c>
      <c r="AF26" s="248">
        <v>0</v>
      </c>
      <c r="AG26" s="248">
        <v>0</v>
      </c>
      <c r="AH26" s="248">
        <v>0.2</v>
      </c>
      <c r="AI26" s="249">
        <v>0.2</v>
      </c>
      <c r="AJ26" s="525">
        <v>389</v>
      </c>
      <c r="AK26" s="625" t="s">
        <v>44</v>
      </c>
    </row>
    <row r="27" spans="1:37" ht="18.75">
      <c r="A27" s="94" t="s">
        <v>5</v>
      </c>
      <c r="B27" s="483">
        <f>B24+B25+B26</f>
        <v>300</v>
      </c>
      <c r="C27" s="484">
        <f>C24+C25+C26</f>
        <v>340</v>
      </c>
      <c r="D27" s="442">
        <f t="shared" ref="D27:AI27" si="4">SUM(D24:D26)</f>
        <v>5.05</v>
      </c>
      <c r="E27" s="423">
        <f t="shared" si="4"/>
        <v>5.5200000000000005</v>
      </c>
      <c r="F27" s="423">
        <f t="shared" si="4"/>
        <v>4.38</v>
      </c>
      <c r="G27" s="423">
        <f t="shared" si="4"/>
        <v>6.86</v>
      </c>
      <c r="H27" s="423">
        <f t="shared" si="4"/>
        <v>38.459999999999994</v>
      </c>
      <c r="I27" s="423">
        <f t="shared" si="4"/>
        <v>41.34</v>
      </c>
      <c r="J27" s="423">
        <f t="shared" si="4"/>
        <v>208.13</v>
      </c>
      <c r="K27" s="424">
        <f t="shared" si="4"/>
        <v>246.31</v>
      </c>
      <c r="L27" s="443">
        <f t="shared" si="4"/>
        <v>19.86</v>
      </c>
      <c r="M27" s="444">
        <f t="shared" si="4"/>
        <v>22.94</v>
      </c>
      <c r="N27" s="442">
        <f t="shared" si="4"/>
        <v>78.5</v>
      </c>
      <c r="O27" s="423">
        <f t="shared" si="4"/>
        <v>92.72</v>
      </c>
      <c r="P27" s="423">
        <f t="shared" si="4"/>
        <v>32.700000000000003</v>
      </c>
      <c r="Q27" s="423">
        <f t="shared" si="4"/>
        <v>37.299999999999997</v>
      </c>
      <c r="R27" s="423">
        <f t="shared" si="4"/>
        <v>1.6600000000000001</v>
      </c>
      <c r="S27" s="423">
        <f t="shared" si="4"/>
        <v>1.96</v>
      </c>
      <c r="T27" s="423">
        <f t="shared" si="4"/>
        <v>56.7</v>
      </c>
      <c r="U27" s="424">
        <f t="shared" si="4"/>
        <v>74.66</v>
      </c>
      <c r="V27" s="442">
        <f t="shared" si="4"/>
        <v>3.0000000000000001E-3</v>
      </c>
      <c r="W27" s="423">
        <f t="shared" si="4"/>
        <v>3.0000000000000001E-3</v>
      </c>
      <c r="X27" s="423">
        <f t="shared" si="4"/>
        <v>1.77</v>
      </c>
      <c r="Y27" s="423">
        <f t="shared" si="4"/>
        <v>2.1500000000000004</v>
      </c>
      <c r="Z27" s="445">
        <f t="shared" si="4"/>
        <v>3.9539999999999997</v>
      </c>
      <c r="AA27" s="445">
        <f t="shared" si="4"/>
        <v>3.9699999999999998</v>
      </c>
      <c r="AB27" s="423">
        <f t="shared" si="4"/>
        <v>15.8</v>
      </c>
      <c r="AC27" s="423">
        <f t="shared" si="4"/>
        <v>21.78</v>
      </c>
      <c r="AD27" s="423">
        <f t="shared" si="4"/>
        <v>0.04</v>
      </c>
      <c r="AE27" s="423">
        <f t="shared" si="4"/>
        <v>0.08</v>
      </c>
      <c r="AF27" s="423">
        <f t="shared" si="4"/>
        <v>1.08</v>
      </c>
      <c r="AG27" s="423">
        <f t="shared" si="4"/>
        <v>1.8</v>
      </c>
      <c r="AH27" s="423">
        <f t="shared" si="4"/>
        <v>22.48</v>
      </c>
      <c r="AI27" s="424">
        <f t="shared" si="4"/>
        <v>24.029999999999998</v>
      </c>
      <c r="AJ27" s="870"/>
      <c r="AK27" s="942"/>
    </row>
    <row r="28" spans="1:37" ht="19.5" thickBot="1">
      <c r="A28" s="952" t="s">
        <v>6</v>
      </c>
      <c r="B28" s="174"/>
      <c r="C28" s="175"/>
      <c r="D28" s="446">
        <f>D13+D22+D27</f>
        <v>52.679999999999993</v>
      </c>
      <c r="E28" s="447">
        <f>E27+E22+E13</f>
        <v>56.17</v>
      </c>
      <c r="F28" s="447">
        <f>F13+F22+F27</f>
        <v>61.09</v>
      </c>
      <c r="G28" s="447">
        <f>G27+G22+G13</f>
        <v>70.83</v>
      </c>
      <c r="H28" s="447">
        <f>H13+H22+H27</f>
        <v>211.35000000000002</v>
      </c>
      <c r="I28" s="447">
        <f>I27+I22+I13</f>
        <v>236.31</v>
      </c>
      <c r="J28" s="447">
        <f>J13+J22+J27</f>
        <v>1587.7800000000002</v>
      </c>
      <c r="K28" s="448">
        <f>K27+K22+K13</f>
        <v>1753.49</v>
      </c>
      <c r="L28" s="449"/>
      <c r="M28" s="450"/>
      <c r="N28" s="446">
        <f t="shared" ref="N28:AB28" si="5">N27+N22+N13</f>
        <v>605.24</v>
      </c>
      <c r="O28" s="447">
        <f t="shared" si="5"/>
        <v>657.90000000000009</v>
      </c>
      <c r="P28" s="447">
        <f t="shared" si="5"/>
        <v>211.13</v>
      </c>
      <c r="Q28" s="447">
        <f t="shared" si="5"/>
        <v>236.2</v>
      </c>
      <c r="R28" s="447">
        <f t="shared" si="5"/>
        <v>12.14</v>
      </c>
      <c r="S28" s="447">
        <f t="shared" si="5"/>
        <v>13.420000000000002</v>
      </c>
      <c r="T28" s="447">
        <f t="shared" si="5"/>
        <v>792.86999999999989</v>
      </c>
      <c r="U28" s="448">
        <f t="shared" si="5"/>
        <v>855.68000000000006</v>
      </c>
      <c r="V28" s="446">
        <f t="shared" si="5"/>
        <v>82.922999999999988</v>
      </c>
      <c r="W28" s="447">
        <f t="shared" si="5"/>
        <v>83.905999999999992</v>
      </c>
      <c r="X28" s="447">
        <f t="shared" si="5"/>
        <v>6.26</v>
      </c>
      <c r="Y28" s="447">
        <f t="shared" si="5"/>
        <v>7.16</v>
      </c>
      <c r="Z28" s="451">
        <f t="shared" si="5"/>
        <v>4.391799999999999</v>
      </c>
      <c r="AA28" s="451">
        <f t="shared" si="5"/>
        <v>4.5259999999999998</v>
      </c>
      <c r="AB28" s="447">
        <f t="shared" si="5"/>
        <v>49.38</v>
      </c>
      <c r="AC28" s="447">
        <f>+AC22+AC13</f>
        <v>41.81</v>
      </c>
      <c r="AD28" s="452">
        <v>1.38</v>
      </c>
      <c r="AE28" s="452">
        <v>1.54</v>
      </c>
      <c r="AF28" s="447">
        <f>AF13+AF22+AF27</f>
        <v>50.05</v>
      </c>
      <c r="AG28" s="447">
        <f>AG13+AG22+AG27</f>
        <v>52.879999999999995</v>
      </c>
      <c r="AH28" s="452">
        <v>121.16</v>
      </c>
      <c r="AI28" s="453">
        <v>151.51</v>
      </c>
      <c r="AJ28" s="778"/>
      <c r="AK28" s="944"/>
    </row>
    <row r="29" spans="1:37" ht="15">
      <c r="F29" s="3"/>
      <c r="N29" s="12"/>
      <c r="O29" s="12"/>
      <c r="P29" s="12"/>
      <c r="Q29" s="12"/>
      <c r="R29" s="12"/>
      <c r="S29" s="12"/>
      <c r="T29" s="12"/>
      <c r="U29" s="12"/>
    </row>
    <row r="30" spans="1:37" ht="15">
      <c r="F30" s="3"/>
    </row>
    <row r="31" spans="1:37" ht="18.75">
      <c r="A31" s="33"/>
      <c r="B31" s="26"/>
      <c r="C31" s="26"/>
      <c r="D31" s="3"/>
      <c r="E31" s="3"/>
      <c r="F31" s="3"/>
      <c r="G31" s="3"/>
      <c r="H31" s="3"/>
      <c r="I31" s="3"/>
      <c r="J31" s="3"/>
      <c r="K31" s="3"/>
      <c r="L31" s="2"/>
      <c r="M31" s="2"/>
    </row>
  </sheetData>
  <mergeCells count="26">
    <mergeCell ref="P5:Q5"/>
    <mergeCell ref="R5:S5"/>
    <mergeCell ref="Z5:AA5"/>
    <mergeCell ref="AB5:AC5"/>
    <mergeCell ref="N4:U4"/>
    <mergeCell ref="B4:C5"/>
    <mergeCell ref="J3:S3"/>
    <mergeCell ref="AJ4:AJ6"/>
    <mergeCell ref="AK4:AK6"/>
    <mergeCell ref="V4:AI4"/>
    <mergeCell ref="AD5:AE5"/>
    <mergeCell ref="L4:M5"/>
    <mergeCell ref="X5:Y5"/>
    <mergeCell ref="AH5:AI5"/>
    <mergeCell ref="AF5:AG5"/>
    <mergeCell ref="N5:O5"/>
    <mergeCell ref="A7:AK7"/>
    <mergeCell ref="A14:AK14"/>
    <mergeCell ref="A23:AK23"/>
    <mergeCell ref="D4:E5"/>
    <mergeCell ref="F4:G5"/>
    <mergeCell ref="H4:I5"/>
    <mergeCell ref="J4:K5"/>
    <mergeCell ref="T5:U5"/>
    <mergeCell ref="V5:W5"/>
    <mergeCell ref="A4:A6"/>
  </mergeCells>
  <pageMargins left="0.11811023622047245" right="0.11811023622047245" top="0.74803149606299213" bottom="0.74803149606299213" header="0.31496062992125984" footer="0.31496062992125984"/>
  <pageSetup paperSize="9" scale="4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23"/>
  <sheetViews>
    <sheetView zoomScaleNormal="100" workbookViewId="0">
      <selection activeCell="H10" sqref="H10"/>
    </sheetView>
  </sheetViews>
  <sheetFormatPr defaultRowHeight="12.75"/>
  <cols>
    <col min="1" max="1" width="17.28515625" customWidth="1"/>
    <col min="2" max="2" width="10.5703125" customWidth="1"/>
    <col min="3" max="5" width="9" bestFit="1" customWidth="1"/>
    <col min="6" max="6" width="10.140625" customWidth="1"/>
    <col min="7" max="7" width="9" bestFit="1" customWidth="1"/>
    <col min="8" max="8" width="10.140625" customWidth="1"/>
    <col min="9" max="9" width="10.28515625" bestFit="1" customWidth="1"/>
    <col min="10" max="10" width="29" hidden="1" customWidth="1"/>
    <col min="11" max="11" width="0" hidden="1" customWidth="1"/>
    <col min="12" max="13" width="9" bestFit="1" customWidth="1"/>
    <col min="14" max="14" width="10" customWidth="1"/>
    <col min="15" max="17" width="9" bestFit="1" customWidth="1"/>
    <col min="18" max="18" width="9.42578125" customWidth="1"/>
    <col min="19" max="19" width="11.140625" customWidth="1"/>
    <col min="20" max="21" width="9" bestFit="1" customWidth="1"/>
    <col min="22" max="22" width="8.7109375" customWidth="1"/>
    <col min="23" max="24" width="9" bestFit="1" customWidth="1"/>
    <col min="25" max="25" width="9.5703125" customWidth="1"/>
    <col min="26" max="27" width="9" bestFit="1" customWidth="1"/>
    <col min="28" max="28" width="7.85546875" customWidth="1"/>
    <col min="30" max="30" width="7.7109375" customWidth="1"/>
    <col min="31" max="31" width="8.5703125" customWidth="1"/>
    <col min="32" max="33" width="7.7109375" customWidth="1"/>
    <col min="34" max="34" width="9.85546875" customWidth="1"/>
  </cols>
  <sheetData>
    <row r="1" spans="1:36" ht="17.45" customHeight="1">
      <c r="B1" s="1175" t="s">
        <v>1</v>
      </c>
      <c r="C1" s="1176"/>
      <c r="D1" s="1175" t="s">
        <v>3</v>
      </c>
      <c r="E1" s="1176"/>
      <c r="F1" s="1177" t="s">
        <v>10</v>
      </c>
      <c r="G1" s="1178"/>
      <c r="H1" s="1184" t="s">
        <v>11</v>
      </c>
      <c r="I1" s="1184"/>
      <c r="J1" s="1185" t="s">
        <v>12</v>
      </c>
      <c r="K1" s="1186"/>
      <c r="L1" s="1172" t="s">
        <v>15</v>
      </c>
      <c r="M1" s="1172"/>
      <c r="N1" s="1172"/>
      <c r="O1" s="1172"/>
      <c r="P1" s="1181" t="s">
        <v>16</v>
      </c>
      <c r="Q1" s="1181"/>
      <c r="R1" s="1181"/>
      <c r="S1" s="1181"/>
      <c r="T1" s="1181"/>
      <c r="U1" s="1181"/>
      <c r="V1" s="1181"/>
      <c r="W1" s="1181"/>
      <c r="X1" s="1181"/>
      <c r="Y1" s="1181"/>
      <c r="Z1" s="1179"/>
    </row>
    <row r="2" spans="1:36" ht="22.15" customHeight="1">
      <c r="B2" s="36"/>
      <c r="C2" s="37"/>
      <c r="D2" s="38"/>
      <c r="E2" s="39"/>
      <c r="F2" s="35"/>
      <c r="G2" s="35"/>
      <c r="H2" s="1184"/>
      <c r="I2" s="1184"/>
      <c r="J2" s="1187"/>
      <c r="K2" s="1188"/>
      <c r="L2" s="1179" t="s">
        <v>40</v>
      </c>
      <c r="M2" s="1180"/>
      <c r="N2" s="1179" t="s">
        <v>34</v>
      </c>
      <c r="O2" s="1180"/>
      <c r="P2" s="1179" t="s">
        <v>35</v>
      </c>
      <c r="Q2" s="1180"/>
      <c r="R2" s="1179" t="s">
        <v>33</v>
      </c>
      <c r="S2" s="1180"/>
      <c r="T2" s="1179" t="s">
        <v>84</v>
      </c>
      <c r="U2" s="1180"/>
      <c r="V2" s="1181" t="s">
        <v>41</v>
      </c>
      <c r="W2" s="1181"/>
      <c r="X2" s="1181" t="s">
        <v>32</v>
      </c>
      <c r="Y2" s="1181"/>
      <c r="Z2" s="1182" t="s">
        <v>17</v>
      </c>
      <c r="AA2" s="1183"/>
      <c r="AB2" s="1172" t="s">
        <v>36</v>
      </c>
      <c r="AC2" s="1172"/>
      <c r="AD2" s="1172" t="s">
        <v>86</v>
      </c>
      <c r="AE2" s="1172"/>
      <c r="AF2" s="1173" t="s">
        <v>85</v>
      </c>
      <c r="AG2" s="1174"/>
    </row>
    <row r="3" spans="1:36" ht="34.15" customHeight="1">
      <c r="B3" s="22" t="s">
        <v>13</v>
      </c>
      <c r="C3" s="22" t="s">
        <v>14</v>
      </c>
      <c r="D3" s="22" t="s">
        <v>13</v>
      </c>
      <c r="E3" s="22" t="s">
        <v>14</v>
      </c>
      <c r="F3" s="22" t="s">
        <v>13</v>
      </c>
      <c r="G3" s="22" t="s">
        <v>14</v>
      </c>
      <c r="H3" s="22" t="s">
        <v>13</v>
      </c>
      <c r="I3" s="22" t="s">
        <v>14</v>
      </c>
      <c r="J3" s="22" t="s">
        <v>13</v>
      </c>
      <c r="K3" s="22" t="s">
        <v>14</v>
      </c>
      <c r="L3" s="22" t="s">
        <v>13</v>
      </c>
      <c r="M3" s="22" t="s">
        <v>14</v>
      </c>
      <c r="N3" s="22" t="s">
        <v>13</v>
      </c>
      <c r="O3" s="22" t="s">
        <v>14</v>
      </c>
      <c r="P3" s="22" t="s">
        <v>13</v>
      </c>
      <c r="Q3" s="22" t="s">
        <v>14</v>
      </c>
      <c r="R3" s="22" t="s">
        <v>13</v>
      </c>
      <c r="S3" s="22" t="s">
        <v>14</v>
      </c>
      <c r="T3" s="22" t="s">
        <v>13</v>
      </c>
      <c r="U3" s="22" t="s">
        <v>14</v>
      </c>
      <c r="V3" s="22" t="s">
        <v>13</v>
      </c>
      <c r="W3" s="22" t="s">
        <v>14</v>
      </c>
      <c r="X3" s="22" t="s">
        <v>13</v>
      </c>
      <c r="Y3" s="22" t="s">
        <v>14</v>
      </c>
      <c r="Z3" s="22" t="s">
        <v>13</v>
      </c>
      <c r="AA3" s="22" t="s">
        <v>14</v>
      </c>
      <c r="AB3" s="22" t="s">
        <v>13</v>
      </c>
      <c r="AC3" s="22" t="s">
        <v>14</v>
      </c>
      <c r="AD3" s="22" t="s">
        <v>13</v>
      </c>
      <c r="AE3" s="22" t="s">
        <v>14</v>
      </c>
      <c r="AF3" s="22" t="s">
        <v>13</v>
      </c>
      <c r="AG3" s="22" t="s">
        <v>14</v>
      </c>
    </row>
    <row r="4" spans="1:36" ht="18.75">
      <c r="A4" t="s">
        <v>25</v>
      </c>
      <c r="B4" s="40">
        <f>'1.'!D11+'2.'!D13+'3.'!D13+'4.'!D12+'5.'!D20+'6'!D13+'7'!D12+'8'!D13+'9'!D12+'10'!D13</f>
        <v>228.79999999999995</v>
      </c>
      <c r="C4" s="41">
        <f>'1.'!E11+'2.'!E13+'3.'!E13+'4.'!E12+'5.'!E20+'6'!E13+'7'!E12+'8'!E13+'9'!E12+'10'!E13</f>
        <v>252.35000000000002</v>
      </c>
      <c r="D4" s="41">
        <f>'1.'!F11+'2.'!F13+'3.'!F13+'4.'!F12+'5.'!F20+'6'!F13+'7'!F12+'8'!F13+'9'!F12+'10'!F13</f>
        <v>236.76000000000005</v>
      </c>
      <c r="E4" s="40">
        <f>'1.'!G11+'2.'!G13+'3.'!G13+'4.'!G12+'5.'!G20+'6'!G13+'7'!G12+'8'!G13+'9'!G12+'10'!G13</f>
        <v>276.39999999999998</v>
      </c>
      <c r="F4" s="40">
        <f>'1.'!H11+'2.'!H13+'3.'!H13+'4.'!H12+'5.'!H20+'6'!H13+'7'!H12+'8'!H13+'9'!H12+'10'!H13</f>
        <v>784.16000000000008</v>
      </c>
      <c r="G4" s="41">
        <f>'1.'!I11+'2.'!I13+'3.'!I13+'4.'!I12+'5.'!I20+'6'!I13+'7'!I12+'8'!I13+'9'!I12+'10'!I13</f>
        <v>819.35000000000014</v>
      </c>
      <c r="H4" s="41">
        <f>'1.'!J11+'2.'!J13+'3.'!J13+'4.'!J12+'5.'!J20+'6'!J13+'7'!J12+'8'!J13+'9'!J12+'10'!J13</f>
        <v>6161.5599999999995</v>
      </c>
      <c r="I4" s="40">
        <f>'1.'!K11+'2.'!K13+'3.'!K13+'4.'!K12+'5.'!K20+'6'!K13+'7'!K12+'8'!K13+'9'!K12+'10'!K13</f>
        <v>6755.8500000000013</v>
      </c>
      <c r="J4" s="1"/>
      <c r="K4" s="42"/>
      <c r="L4" s="41">
        <f>'1.'!N11+'2.'!N13+'3.'!N13+'4.'!N12+'5.'!N20+'6'!L13+'7'!N12+'8'!N13+'9'!N12+'10'!N13</f>
        <v>2754</v>
      </c>
      <c r="M4" s="40">
        <f>'1.'!O11+'2.'!O13+'3.'!O13+'4.'!O12+'5.'!O20+'6'!M13+'7'!O12+'8'!O13+'9'!O12+'10'!O13</f>
        <v>2956.6000000000004</v>
      </c>
      <c r="N4" s="40">
        <f>'1.'!P11+'2.'!P13+'3.'!P13+'4.'!P12+'5.'!P20+'6'!N13+'7'!P12+'8'!P13+'9'!P12+'10'!P13</f>
        <v>646.82999999999993</v>
      </c>
      <c r="O4" s="41">
        <f>'1.'!Q11+'2.'!Q13+'3.'!Q13+'4.'!Q12+'5.'!Q20+'6'!O13+'8'!Q13+'9'!Q12+'10'!Q13</f>
        <v>580.33999999999992</v>
      </c>
      <c r="P4" s="41">
        <f>'1.'!R11+'2.'!R13+'3.'!R13+'4.'!R12+'5.'!R20+'6'!P13+'7'!R12+'8'!R13+'9'!R12+'10'!R13</f>
        <v>144.82999999999998</v>
      </c>
      <c r="Q4" s="40">
        <f>'1.'!S11+'2.'!S13+'3.'!S13+'4.'!S12+'5.'!S20+'6'!Q13+'7'!S12+'8'!S13+'9'!S12+'10'!S13</f>
        <v>147.79999999999998</v>
      </c>
      <c r="R4" s="40">
        <f>'1.'!T11+'2.'!T13+'3.'!T13+'4.'!T12+'5.'!T20+'6'!R13+'7'!T12+'8'!T13+'9'!T12+'10'!T13</f>
        <v>4479.6000000000004</v>
      </c>
      <c r="S4" s="41">
        <f>'1.'!U11+'2.'!U13+'3.'!U13+'4.'!U12+'5.'!U20+'6'!S13+'7'!U12+'8'!U13+'9'!U12+'10'!U13</f>
        <v>4894.8</v>
      </c>
      <c r="T4" s="41">
        <f>'1.'!V11+'2.'!V13+'3.'!V13+'4.'!V12+'5.'!V20+'6'!T13+'7'!V12+'8'!V13+'9'!V12+'10'!V13</f>
        <v>859.6</v>
      </c>
      <c r="U4" s="40">
        <f>'1.'!W11+'2.'!W13+'3.'!W13+'4.'!W12+'5.'!W20+'6'!U13+'7'!W12+'8'!W13+'9'!W12+'10'!W13</f>
        <v>999.6</v>
      </c>
      <c r="V4" s="40">
        <f>'1.'!X11+'2.'!X13+'3.'!X13+'4.'!X12+'5.'!X20+'6'!V13+'7'!X12+'8'!X13+'9'!X12+'10'!X13</f>
        <v>17.3</v>
      </c>
      <c r="W4" s="41">
        <f>'1.'!Y11+'2.'!Y13+'3.'!Y13+'4.'!Y12+'5.'!Y20+'6'!W13+'7'!Y12+'8'!Y13+'9'!Y12+'10'!Y13</f>
        <v>21</v>
      </c>
      <c r="X4" s="41">
        <f>'1.'!Z11+'2.'!Z13+'3.'!Z13+'4.'!Z12+'5.'!Z20+'6'!X13+'7'!Z12+'8'!Z13+'9'!Z12+'10'!Z13</f>
        <v>10.050000000000001</v>
      </c>
      <c r="Y4" s="40">
        <f>'1.'!AA11+'2.'!AA13+'3.'!AA13+'4.'!AA12+'5.'!AA20+'6'!Y13+'7'!AA12+'8'!AA13+'9'!AA12+'10'!AA13</f>
        <v>10.000000000000002</v>
      </c>
      <c r="Z4" s="41">
        <f>'1.'!AB11+'2.'!AB13+'3.'!AB13+'4.'!AB12+'5.'!AB20+'6'!Z13+'7'!AB12+'8'!AB13+'9'!AB12+'10'!AB13</f>
        <v>71.5</v>
      </c>
      <c r="AA4" s="41">
        <f>'1.'!AC11+'2.'!AC13+'3.'!AC13+'4.'!AC12+'5.'!AC20+'6'!AA13+'7'!AC12+'8'!AC13+'9'!AC12+'10'!AC13</f>
        <v>72</v>
      </c>
      <c r="AB4" s="1">
        <f>'1.'!AD11+'2.'!AD13+'3.'!AD13+'4.'!AD12+'5.'!AD20+'6'!AB13+'7'!AD12+'8'!AD13+'9'!AD12+'10'!AD13</f>
        <v>14.900000000000002</v>
      </c>
      <c r="AC4" s="42">
        <f>'1.'!AE11+'2.'!AE13+'3.'!AE13+'4.'!AE12+'5.'!AE20+'6'!AC13+'7'!AE12+'8'!AE13+'9'!AE12+'10'!AE13</f>
        <v>15.200000000000001</v>
      </c>
      <c r="AD4" s="42">
        <f>'1.'!AF11+'2.'!AF13+'3.'!AF13+'4.'!AF12+'5.'!AF20+'6'!AD13+'7'!AF12+'8'!AF13+'9'!AF12+'10'!AF13</f>
        <v>219.1</v>
      </c>
      <c r="AE4" s="1">
        <f>'1.'!AG11+'2.'!AG13+'3.'!AG13+'4.'!AG12+'5.'!AG20+'6'!AE13+'7'!AG12+'8'!AG13+'9'!AG12+'10'!AG13</f>
        <v>223.26</v>
      </c>
      <c r="AF4" s="42">
        <f>'1.'!AH11+'2.'!AH13+'3.'!AH13+'4.'!AH12+'5.'!AH20+'6'!AF13+'7'!AH12+'8'!AH13+'9'!AH12+'10'!AH13</f>
        <v>303.95</v>
      </c>
      <c r="AG4" s="42">
        <f>'1.'!AI11+'2.'!AI13+'3.'!AI13+'4.'!AI12+'5.'!AI20+'6'!AG13+'7'!AI12+'8'!AI13+'9'!AI12+'10'!AI13</f>
        <v>398.37</v>
      </c>
      <c r="AH4" s="10"/>
      <c r="AI4" s="26"/>
      <c r="AJ4" s="26"/>
    </row>
    <row r="5" spans="1:36" ht="18.75">
      <c r="A5" t="s">
        <v>26</v>
      </c>
      <c r="B5" s="40">
        <f ca="1">'1.'!D20+'2.'!D22+'3.'!D22+'4.'!D21+'5.'!D28+'6'!D22+'7'!D20+'8'!D22+'9'!D20+'10'!D22</f>
        <v>257.55</v>
      </c>
      <c r="C5" s="41">
        <f ca="1">'1.'!E20+'2.'!E22+'3.'!E22+'4.'!E21+'5.'!E28+'6'!E22+'7'!E20+'8'!E22+'9'!E20+'10'!E22</f>
        <v>321.8612</v>
      </c>
      <c r="D5" s="41">
        <f ca="1">'1.'!F20+'2.'!F22+'3.'!F22+'4.'!F21+'5.'!F28+'6'!F22+'7'!F20+'8'!F22+'9'!F20+'10'!F22</f>
        <v>255.18</v>
      </c>
      <c r="E5" s="40">
        <f ca="1">'1.'!G20+'2.'!G22+'3.'!G22+'4.'!G21+'5.'!G28+'6'!G22+'7'!G20+'8'!G22+'9'!G20+'10'!G22</f>
        <v>304.01</v>
      </c>
      <c r="F5" s="40">
        <f ca="1">'1.'!H20+'2.'!H22+'3.'!H22+'4.'!H21+'5.'!H28+'6'!H22+'7'!H20+'8'!H22+'9'!H20+'10'!H22</f>
        <v>1064.1399999999999</v>
      </c>
      <c r="G5" s="41">
        <f ca="1">'1.'!I20+'2.'!I22+'3.'!I22+'4.'!I21+'5.'!I28+'6'!I22+'7'!I20+'8'!I22+'9'!I20+'10'!I22</f>
        <v>1274.47</v>
      </c>
      <c r="H5" s="41">
        <f ca="1">'1.'!J20+'2.'!J22+'3.'!J22+'4.'!J21+'5.'!J28+'6'!J22+'7'!J20+'8'!J22+'9'!J20+'10'!J22</f>
        <v>7612.6799999999985</v>
      </c>
      <c r="I5" s="40">
        <f ca="1">'1.'!K20+'2.'!K22+'3.'!K22+'4.'!K21+'5.'!K28+'6'!K22+'7'!K20+'8'!K22+'9'!K20+'10'!K22</f>
        <v>9123.9199999999983</v>
      </c>
      <c r="J5" s="1"/>
      <c r="K5" s="42"/>
      <c r="L5" s="41">
        <f ca="1">'1.'!N20+'2.'!N22+'3.'!N22+'4.'!N21+'5.'!N28+'6'!L22+'7'!N20+'8'!N22+'9'!N20+'10'!N22</f>
        <v>1529.71</v>
      </c>
      <c r="M5" s="40">
        <f ca="1">'1.'!O20+'2.'!O22+'3.'!O22+'4.'!O21+'5.'!O28+'6'!M22+'7'!O20+'8'!O22+'9'!O20+'10'!O22</f>
        <v>1769.0100000000002</v>
      </c>
      <c r="N5" s="40">
        <f>'1.'!P20+'2.'!P22+'3.'!P22+'4.'!P21+'5.'!P28+'6'!N22+'7'!P20+'8'!P22+'9'!P20+'10'!P22</f>
        <v>654.88999999999987</v>
      </c>
      <c r="O5" s="41">
        <f>'1.'!Q20+'2.'!Q22+'3.'!Q22+'4.'!Q21+'5.'!Q28+'6'!O22+'7'!Q20+'8'!Q22+'9'!Q20+'10'!Q22</f>
        <v>834.27899999999988</v>
      </c>
      <c r="P5" s="41">
        <f>'1.'!R20+'2.'!R22+'3.'!R22+'4.'!R21+'5.'!R28+'6'!P22+'7'!R20+'8'!R22+'9'!R20+'10'!R22</f>
        <v>253.82000000000002</v>
      </c>
      <c r="Q5" s="40">
        <f>'1.'!S20+'2.'!S22+'3.'!S22+'4.'!S21+'5.'!S28+'6'!Q22+'7'!S20+'8'!S22+'9'!S20+'10'!S22</f>
        <v>294.90999999999997</v>
      </c>
      <c r="R5" s="40">
        <f>'1.'!T20+'2.'!T22+'3.'!T22+'4.'!T21+'5.'!T28+'6'!R22+'7'!T20+'8'!T22+'9'!T20+'10'!T22</f>
        <v>2909.8000000000006</v>
      </c>
      <c r="S5" s="41">
        <f>'1.'!U20+'2.'!U22+'3.'!U22+'4.'!U21+'5.'!U28+'6'!S22+'7'!U20+'8'!U22+'9'!U20+'10'!U22</f>
        <v>3537.0699999999997</v>
      </c>
      <c r="T5" s="41">
        <f>'1.'!V20+'2.'!V22+'3.'!V22+'4.'!V21+'5.'!V28+'6'!T22+'7'!V20+'8'!V22+'9'!V20+'10'!V22</f>
        <v>3968.6800000000003</v>
      </c>
      <c r="U5" s="40">
        <f>'1.'!W20+'2.'!W22+'3.'!W22+'4.'!W21+'5.'!W28+'6'!U22+'7'!W20+'8'!W22+'9'!W20+'10'!W22</f>
        <v>4434.38</v>
      </c>
      <c r="V5" s="40">
        <f ca="1">'1.'!X20+'2.'!X22+'3.'!X22+'4.'!X21+'5.'!X28+'6'!V22+'7'!X20+'8'!X22+'9'!X20+'10'!X22</f>
        <v>112.26499999999999</v>
      </c>
      <c r="W5" s="41">
        <f ca="1">'1.'!Y20+'2.'!Y22+'3.'!Y22+'4.'!Y21+'5.'!Y28+'6'!W22+'7'!Y20+'8'!Y22+'9'!Y20+'10'!Y22</f>
        <v>131.45499999999998</v>
      </c>
      <c r="X5" s="41">
        <f>'1.'!Z20+'2.'!Z22+'3.'!Z22+'4.'!Z21+'5.'!Z28+'6'!X22+'7'!Z20+'8'!Z22+'9'!Z20+'10'!Z22</f>
        <v>22.961799999999997</v>
      </c>
      <c r="Y5" s="40">
        <f>'1.'!AA20+'2.'!AA22+'3.'!AA22+'4.'!AA21+'5.'!AA28+'6'!Y22+'7'!AA20+'8'!AA22+'9'!AA20+'10'!AA22</f>
        <v>29.419000000000004</v>
      </c>
      <c r="Z5" s="41">
        <f>'1.'!AB20+'2.'!AB22+'3.'!AB22+'4.'!AB21+'5.'!AB28+'6'!Z22+'7'!AB20+'8'!AB22+'9'!AB20+'10'!AB22</f>
        <v>175.74799999999999</v>
      </c>
      <c r="AA5" s="41">
        <f>'1.'!AC20+'2.'!AC22+'3.'!AC22+'4.'!AC21+'5.'!AC28+'6'!AA22+'7'!AC20+'8'!AC22+'9'!AC20+'10'!AC22</f>
        <v>217.02</v>
      </c>
      <c r="AB5" s="40">
        <f>'1.'!AD20+'2.'!AD22+'3.'!AD22+'4.'!AD21+'5.'!AD28+'6'!AB22+'7'!AD20+'8'!AD22+'9'!AD20+'10'!AD22</f>
        <v>49.326999999999998</v>
      </c>
      <c r="AC5" s="41">
        <f>'1.'!AE20+'2.'!AE22+'3.'!AE22+'4.'!AE21+'5.'!AE28+'6'!AC22+'7'!AE20+'8'!AE22+'9'!AE20+'10'!AE22</f>
        <v>55.569999999999986</v>
      </c>
      <c r="AD5" s="41">
        <f>'1.'!AF20+'2.'!AF22+'3.'!AF22+'4.'!AF21+'5.'!AF28+'6'!AD22+'7'!AF20+'8'!AF22+'9'!AF20+'10'!AF22</f>
        <v>153.07</v>
      </c>
      <c r="AE5" s="40">
        <f>'1.'!AG20+'2.'!AG22+'3.'!AG22+'4.'!AG21+'5.'!AG28+'6'!AE22+'7'!AG20+'8'!AG22+'9'!AG20+'10'!AG22</f>
        <v>172.08999999999997</v>
      </c>
      <c r="AF5" s="41">
        <f>'1.'!AH20+'2.'!AH22+'3.'!AH22+'4.'!AH21+'5.'!AH28+'6'!AF22+'7'!AH20+'8'!AH22+'9'!AH20+'10'!AH22</f>
        <v>401.81799999999998</v>
      </c>
      <c r="AG5" s="41">
        <f>'1.'!AI20+'2.'!AI22+'3.'!AI22+'4.'!AI21+'5.'!AI28+'6'!AG22+'7'!AI20+'8'!AI22+'9'!AI20+'10'!AI22</f>
        <v>514.9</v>
      </c>
      <c r="AH5" s="10"/>
      <c r="AI5" s="26"/>
      <c r="AJ5" s="26"/>
    </row>
    <row r="6" spans="1:36" ht="18.75">
      <c r="A6" t="s">
        <v>27</v>
      </c>
      <c r="B6" s="46">
        <f>'1.'!D24+'2.'!D26+'3.'!D27+'4.'!D26+'5.'!D35+'6'!D27+'7'!D26+'8'!D27+'9'!D26+'10'!D27</f>
        <v>91.17</v>
      </c>
      <c r="C6" s="41">
        <f>'1.'!E24+'2.'!E26+'3.'!E27+'4.'!E26+'5.'!E35+'6'!E27+'7'!E26+'8'!E27+'9'!E26+'10'!E27</f>
        <v>108.23999999999998</v>
      </c>
      <c r="D6" s="41">
        <f>'1.'!F24+'2.'!F26+'3.'!F27+'4.'!F26+'5.'!F35+'6'!F27+'7'!F26+'8'!F27+'9'!F26+'10'!F27</f>
        <v>68.089999999999989</v>
      </c>
      <c r="E6" s="40">
        <f>'1.'!G24+'2.'!G26+'3.'!G27+'4.'!G26+'5.'!G35+'6'!G27+'7'!G26+'8'!G27+'9'!G26+'10'!G27</f>
        <v>84.649999999999991</v>
      </c>
      <c r="F6" s="40">
        <f>'1.'!H24+'2.'!H26+'3.'!H27+'4.'!H26+'5.'!H35+'6'!H27+'7'!H26+'8'!H27+'9'!H26+'10'!H27</f>
        <v>501.40999999999991</v>
      </c>
      <c r="G6" s="41">
        <f>'1.'!I24+'2.'!I26+'3.'!I27+'4.'!I26+'5.'!I35+'6'!I27+'7'!I26+'8'!I27+'9'!I26+'10'!I27</f>
        <v>507.93000000000006</v>
      </c>
      <c r="H6" s="41">
        <f>'1.'!J24+'2.'!J26+'3.'!J27+'4.'!J26+'5.'!J35+'6'!J27+'7'!J26+'8'!J27+'9'!J26+'10'!J27</f>
        <v>2877.43</v>
      </c>
      <c r="I6" s="40">
        <f>'1.'!K24+'2.'!K26+'3.'!K27+'4.'!K26+'5.'!K35+'6'!K27+'7'!K26+'8'!K27+'9'!K26+'10'!K27</f>
        <v>3664.6399999999994</v>
      </c>
      <c r="J6" s="28"/>
      <c r="K6" s="42"/>
      <c r="L6" s="41">
        <f>'1.'!N24+'2.'!N26+'3.'!N27+'4.'!N26+'5.'!N35+'6'!L27+'7'!N26+'8'!N27+'9'!N26+'10'!N27</f>
        <v>1502.5</v>
      </c>
      <c r="M6" s="40">
        <f>'1.'!O24+'2.'!O26+'3.'!O27+'4.'!O26+'5.'!O35+'6'!M27+'7'!O26+'8'!O27+'9'!O26+'10'!O27</f>
        <v>1702.69</v>
      </c>
      <c r="N6" s="40">
        <f>'1.'!P24+'2.'!P26+'3.'!P27+'4.'!P26+'5.'!P35+'6'!N27+'7'!P26+'8'!P27+'9'!P26+'10'!P27</f>
        <v>558.90000000000009</v>
      </c>
      <c r="O6" s="41">
        <f>'1.'!Q24+'2.'!Q26+'3.'!Q27+'4.'!Q26+'5.'!Q35+'6'!O27+'7'!Q26+'8'!Q27+'9'!Q26+'10'!Q27</f>
        <v>627.44999999999993</v>
      </c>
      <c r="P6" s="41">
        <f>'1.'!R24+'2.'!R26+'3.'!R27+'4.'!R26+'5.'!R35+'6'!P27+'7'!R26+'8'!R27+'9'!R26+'10'!R27</f>
        <v>27.25</v>
      </c>
      <c r="Q6" s="40">
        <f>'1.'!S24+'2.'!S26+'3.'!S27+'4.'!S26+'5.'!S35+'6'!Q27+'7'!S26+'8'!S27+'9'!S26+'10'!S27</f>
        <v>31.970000000000002</v>
      </c>
      <c r="R6" s="40">
        <f>'1.'!T24+'2.'!T26+'3.'!T27+'4.'!T26+'5.'!T35+'6'!R27+'7'!T26+'8'!T27+'9'!T26+'10'!T27</f>
        <v>948.65999999999985</v>
      </c>
      <c r="S6" s="41">
        <f>'1.'!U24+'2.'!U26+'3.'!U27+'4.'!U26+'5.'!U35+'6'!S27+'7'!U26+'8'!U27+'9'!U26+'10'!U27</f>
        <v>1110.9930000000002</v>
      </c>
      <c r="T6" s="41">
        <f>'1.'!V24+'2.'!V26+'3.'!V27+'4.'!V26+'5.'!V35+'6'!T27+'7'!V26+'8'!V27+'9'!V26+'10'!V27</f>
        <v>302.233</v>
      </c>
      <c r="U6" s="40">
        <f>'1.'!W24+'2.'!W26+'3.'!W27+'4.'!W26+'5.'!W35+'6'!U27+'7'!W26+'8'!W27+'9'!W26+'10'!W27</f>
        <v>348.83300000000003</v>
      </c>
      <c r="V6" s="40">
        <f>'1.'!X24+'2.'!X26+'3.'!X27+'4.'!X26+'5.'!X35+'6'!V27+'7'!X26+'8'!X27+'9'!X26+'10'!X27</f>
        <v>60.7</v>
      </c>
      <c r="W6" s="41">
        <f>'1.'!Y24+'2.'!Y26+'3.'!Y27+'4.'!Y26+'5.'!Y35+'6'!W27+'7'!Y26+'8'!Y27+'9'!Y26+'10'!Y27</f>
        <v>70.750000000000028</v>
      </c>
      <c r="X6" s="41">
        <f>'1.'!Z24+'2.'!Z26+'3.'!Z27+'4.'!Z26+'5.'!Z35+'6'!X27+'7'!Z26+'8'!Z27+'9'!Z26+'10'!Z27</f>
        <v>10.396000000000001</v>
      </c>
      <c r="Y6" s="40">
        <f>'1.'!AA24+'2.'!AA26+'3.'!AA27+'4.'!AA26+'5.'!AA35+'6'!Y27+'7'!AA26+'8'!AA27+'9'!AA26+'10'!AA27</f>
        <v>10.670000000000002</v>
      </c>
      <c r="Z6" s="41">
        <f>'1.'!AB24+'2.'!AB26+'3.'!AB27+'4.'!AB26+'5.'!AB35+'6'!Z27+'7'!AB26+'8'!AB27+'9'!AB26+'10'!AB27</f>
        <v>120.306</v>
      </c>
      <c r="AA6" s="41">
        <f>'1.'!AC24+'2.'!AC26+'3.'!AC27+'4.'!AC26+'5.'!AC35+'6'!AA27+'7'!AC26+'8'!AC27+'9'!AC26+'10'!AC27</f>
        <v>137.26</v>
      </c>
      <c r="AB6" s="40">
        <f>'1.'!AD24+'2.'!AD26+'3.'!AD27+'4.'!AD26+'5.'!AD35+'6'!AB27+'7'!AD26+'8'!AD27+'9'!AD26+'10'!AD27</f>
        <v>2.5739999999999998</v>
      </c>
      <c r="AC6" s="41">
        <f>'1.'!AE24+'2.'!AE26+'3.'!AE27+'4.'!AE26+'5.'!AE35+'6'!AC27+'7'!AE26+'8'!AE27+'9'!AE26+'10'!AE27</f>
        <v>2.7100000000000004</v>
      </c>
      <c r="AD6" s="41">
        <f>'1.'!AF24+'2.'!AF26+'3.'!AF27+'4.'!AF26+'5.'!AF35+'6'!AD27+'7'!AF26+'8'!AF27+'9'!AF26+'10'!AF27</f>
        <v>39.4</v>
      </c>
      <c r="AE6" s="40">
        <f>'1.'!AG24+'2.'!AG26+'3.'!AG27+'4.'!AG26+'5.'!AG35+'6'!AE27+'7'!AG26+'8'!AG27+'9'!AG26+'10'!AG27</f>
        <v>53.73</v>
      </c>
      <c r="AF6" s="41">
        <f>'1.'!AH24+'2.'!AH26+'3.'!AH27+'4.'!AH26+'5.'!AH35+'6'!AF27+'7'!AH26+'8'!AH27+'9'!AH26+'10'!AH27</f>
        <v>75.009999999999991</v>
      </c>
      <c r="AG6" s="41">
        <f>'1.'!AI24+'2.'!AI26+'3.'!AI27+'4.'!AI26+'5.'!AI35+'6'!AG27+'7'!AI26+'8'!AI27+'9'!AI26+'10'!AI27</f>
        <v>88.41</v>
      </c>
      <c r="AH6" s="10"/>
      <c r="AI6" s="26"/>
      <c r="AJ6" s="26"/>
    </row>
    <row r="7" spans="1:36" ht="28.9" customHeight="1">
      <c r="A7" t="s">
        <v>28</v>
      </c>
      <c r="B7" s="43">
        <f t="shared" ref="B7:I7" ca="1" si="0">SUM(B4:B6)</f>
        <v>572.91790000000003</v>
      </c>
      <c r="C7" s="41">
        <f t="shared" ca="1" si="0"/>
        <v>707.29119999999989</v>
      </c>
      <c r="D7" s="41">
        <f t="shared" ca="1" si="0"/>
        <v>562.96924999999999</v>
      </c>
      <c r="E7" s="40">
        <f t="shared" ca="1" si="0"/>
        <v>702.09</v>
      </c>
      <c r="F7" s="46">
        <f t="shared" ca="1" si="0"/>
        <v>2182.7127500000001</v>
      </c>
      <c r="G7" s="41">
        <f t="shared" ca="1" si="0"/>
        <v>2584.34</v>
      </c>
      <c r="H7" s="41">
        <f t="shared" ca="1" si="0"/>
        <v>16326.50505</v>
      </c>
      <c r="I7" s="40">
        <f t="shared" ca="1" si="0"/>
        <v>19458.639999999996</v>
      </c>
      <c r="J7" s="27"/>
      <c r="K7" s="42"/>
      <c r="L7" s="41">
        <f t="shared" ref="L7:AA7" ca="1" si="1">SUM(L4:L6)</f>
        <v>6390.1319999999996</v>
      </c>
      <c r="M7" s="40">
        <f t="shared" ca="1" si="1"/>
        <v>7338.3</v>
      </c>
      <c r="N7" s="46">
        <f t="shared" si="1"/>
        <v>1860.62</v>
      </c>
      <c r="O7" s="41">
        <f t="shared" si="1"/>
        <v>2042.0689999999995</v>
      </c>
      <c r="P7" s="41">
        <f>P4+P5+P6</f>
        <v>425.9</v>
      </c>
      <c r="Q7" s="40">
        <f>SUM(Q4:Q6)</f>
        <v>474.67999999999995</v>
      </c>
      <c r="R7" s="46">
        <f t="shared" si="1"/>
        <v>8338.0600000000013</v>
      </c>
      <c r="S7" s="41">
        <f t="shared" si="1"/>
        <v>9542.8629999999994</v>
      </c>
      <c r="T7" s="41">
        <f t="shared" si="1"/>
        <v>5130.5130000000008</v>
      </c>
      <c r="U7" s="40">
        <f t="shared" si="1"/>
        <v>5782.8130000000001</v>
      </c>
      <c r="V7" s="46">
        <f t="shared" ca="1" si="1"/>
        <v>145.33499999999998</v>
      </c>
      <c r="W7" s="41">
        <f t="shared" ca="1" si="1"/>
        <v>288.58499999999998</v>
      </c>
      <c r="X7" s="41">
        <f t="shared" si="1"/>
        <v>43.407799999999995</v>
      </c>
      <c r="Y7" s="46">
        <f t="shared" si="1"/>
        <v>50.089000000000006</v>
      </c>
      <c r="Z7" s="41">
        <f t="shared" si="1"/>
        <v>367.55399999999997</v>
      </c>
      <c r="AA7" s="41">
        <f t="shared" si="1"/>
        <v>426.28</v>
      </c>
      <c r="AB7" s="45">
        <f t="shared" ref="AB7:AG7" si="2">SUM(AB4:AB6)</f>
        <v>66.801000000000002</v>
      </c>
      <c r="AC7" s="42">
        <f t="shared" si="2"/>
        <v>73.479999999999976</v>
      </c>
      <c r="AD7" s="42">
        <f t="shared" si="2"/>
        <v>411.56999999999994</v>
      </c>
      <c r="AE7" s="1">
        <f t="shared" si="2"/>
        <v>449.08</v>
      </c>
      <c r="AF7" s="42">
        <f t="shared" si="2"/>
        <v>780.77800000000002</v>
      </c>
      <c r="AG7" s="42">
        <f t="shared" si="2"/>
        <v>1001.68</v>
      </c>
      <c r="AH7" s="30"/>
      <c r="AI7" s="26"/>
      <c r="AJ7" s="26"/>
    </row>
    <row r="8" spans="1:36" ht="31.9" customHeight="1">
      <c r="A8" t="s">
        <v>29</v>
      </c>
      <c r="B8" s="44">
        <f t="shared" ref="B8:I8" ca="1" si="3">B7/10</f>
        <v>57.291790000000006</v>
      </c>
      <c r="C8" s="42">
        <f t="shared" ca="1" si="3"/>
        <v>70.729119999999995</v>
      </c>
      <c r="D8" s="42">
        <f t="shared" ca="1" si="3"/>
        <v>56.296925000000002</v>
      </c>
      <c r="E8" s="1">
        <f t="shared" ca="1" si="3"/>
        <v>70.209000000000003</v>
      </c>
      <c r="F8" s="1">
        <f t="shared" ca="1" si="3"/>
        <v>218.271275</v>
      </c>
      <c r="G8" s="42">
        <f t="shared" ca="1" si="3"/>
        <v>258.43400000000003</v>
      </c>
      <c r="H8" s="42">
        <f t="shared" ca="1" si="3"/>
        <v>1632.6505050000001</v>
      </c>
      <c r="I8" s="42">
        <f t="shared" ca="1" si="3"/>
        <v>1945.8639999999996</v>
      </c>
      <c r="J8" s="45"/>
      <c r="K8" s="42"/>
      <c r="L8" s="42">
        <f t="shared" ref="L8:AA8" ca="1" si="4">L7/10</f>
        <v>639.01319999999998</v>
      </c>
      <c r="M8" s="1">
        <f t="shared" ca="1" si="4"/>
        <v>733.83</v>
      </c>
      <c r="N8" s="1">
        <f t="shared" si="4"/>
        <v>186.06199999999998</v>
      </c>
      <c r="O8" s="42">
        <f t="shared" si="4"/>
        <v>204.20689999999996</v>
      </c>
      <c r="P8" s="42">
        <f t="shared" si="4"/>
        <v>42.589999999999996</v>
      </c>
      <c r="Q8" s="42">
        <f t="shared" si="4"/>
        <v>47.467999999999996</v>
      </c>
      <c r="R8" s="1">
        <f t="shared" si="4"/>
        <v>833.80600000000015</v>
      </c>
      <c r="S8" s="42">
        <f t="shared" si="4"/>
        <v>954.28629999999998</v>
      </c>
      <c r="T8" s="42">
        <f t="shared" si="4"/>
        <v>513.05130000000008</v>
      </c>
      <c r="U8" s="42">
        <f t="shared" si="4"/>
        <v>578.28129999999999</v>
      </c>
      <c r="V8" s="1">
        <f t="shared" ca="1" si="4"/>
        <v>14.533499999999998</v>
      </c>
      <c r="W8" s="42">
        <f t="shared" ca="1" si="4"/>
        <v>28.858499999999999</v>
      </c>
      <c r="X8" s="42">
        <f t="shared" si="4"/>
        <v>4.3407799999999996</v>
      </c>
      <c r="Y8" s="45">
        <f t="shared" si="4"/>
        <v>5.0089000000000006</v>
      </c>
      <c r="Z8" s="42">
        <f t="shared" si="4"/>
        <v>36.755399999999995</v>
      </c>
      <c r="AA8" s="42">
        <f t="shared" si="4"/>
        <v>42.628</v>
      </c>
      <c r="AB8" s="40">
        <f t="shared" ref="AB8:AG8" si="5">AB7/10</f>
        <v>6.6801000000000004</v>
      </c>
      <c r="AC8" s="57">
        <f t="shared" si="5"/>
        <v>7.3479999999999972</v>
      </c>
      <c r="AD8" s="57">
        <f t="shared" si="5"/>
        <v>41.156999999999996</v>
      </c>
      <c r="AE8" s="58">
        <f t="shared" si="5"/>
        <v>44.908000000000001</v>
      </c>
      <c r="AF8" s="57">
        <f t="shared" si="5"/>
        <v>78.077799999999996</v>
      </c>
      <c r="AG8" s="57">
        <f t="shared" si="5"/>
        <v>100.16799999999999</v>
      </c>
      <c r="AH8" s="29"/>
      <c r="AI8" s="26"/>
      <c r="AJ8" s="26"/>
    </row>
    <row r="9" spans="1:36" ht="36.6" customHeight="1">
      <c r="B9" s="10"/>
      <c r="C9" s="26"/>
      <c r="D9" s="26"/>
      <c r="F9" s="32"/>
      <c r="G9" s="26"/>
      <c r="H9" s="26"/>
      <c r="J9" s="32"/>
      <c r="K9" s="26"/>
      <c r="L9" s="26"/>
      <c r="N9" s="32"/>
      <c r="O9" s="26"/>
      <c r="P9" s="26"/>
      <c r="R9" s="32"/>
      <c r="S9" s="26"/>
      <c r="T9" s="26"/>
      <c r="V9" s="32"/>
      <c r="W9" s="26"/>
      <c r="X9" s="26"/>
      <c r="Y9" s="32"/>
      <c r="Z9" s="23"/>
      <c r="AA9" s="23"/>
      <c r="AB9" s="10"/>
      <c r="AC9" s="26"/>
      <c r="AD9" s="26"/>
      <c r="AE9" s="10"/>
      <c r="AF9" s="26"/>
      <c r="AG9" s="26"/>
      <c r="AH9" s="10"/>
      <c r="AI9" s="26"/>
      <c r="AJ9" s="23"/>
    </row>
    <row r="10" spans="1:36" ht="41.45" customHeight="1">
      <c r="B10" s="32"/>
      <c r="C10" s="26"/>
      <c r="D10" s="26"/>
      <c r="F10" s="10"/>
      <c r="G10" s="26"/>
      <c r="H10" s="26"/>
      <c r="J10" s="10"/>
      <c r="K10" s="26"/>
      <c r="L10" s="26">
        <v>715</v>
      </c>
      <c r="M10">
        <v>780</v>
      </c>
      <c r="N10" s="10">
        <v>162.5</v>
      </c>
      <c r="O10" s="26">
        <v>195</v>
      </c>
      <c r="P10" s="26">
        <v>7.8</v>
      </c>
      <c r="Q10" s="26">
        <v>11.7</v>
      </c>
      <c r="R10" s="10">
        <v>715</v>
      </c>
      <c r="S10" s="26">
        <v>780</v>
      </c>
      <c r="T10" s="26">
        <v>455</v>
      </c>
      <c r="U10">
        <v>585</v>
      </c>
      <c r="V10" s="31"/>
      <c r="W10" s="26"/>
      <c r="X10" s="26">
        <v>0.78</v>
      </c>
      <c r="Y10" s="32">
        <v>0.9</v>
      </c>
      <c r="Z10" s="26">
        <v>39</v>
      </c>
      <c r="AA10" s="26">
        <v>45.5</v>
      </c>
      <c r="AB10" s="10">
        <v>0.91</v>
      </c>
      <c r="AC10" s="26">
        <v>1.04</v>
      </c>
      <c r="AD10" s="26" t="s">
        <v>89</v>
      </c>
      <c r="AE10" s="2" t="s">
        <v>89</v>
      </c>
      <c r="AF10" s="26" t="s">
        <v>90</v>
      </c>
      <c r="AG10" s="26" t="s">
        <v>91</v>
      </c>
      <c r="AH10" s="32"/>
      <c r="AI10" s="26"/>
      <c r="AJ10" s="26"/>
    </row>
    <row r="11" spans="1:36" ht="24" customHeight="1">
      <c r="B11" s="10"/>
      <c r="C11" s="26"/>
      <c r="D11" s="26"/>
      <c r="F11" s="10"/>
      <c r="G11" s="26"/>
      <c r="H11" s="26"/>
      <c r="J11" s="10"/>
      <c r="K11" s="26"/>
      <c r="L11" s="26"/>
      <c r="N11" s="10"/>
      <c r="O11" s="26"/>
      <c r="P11" s="26"/>
      <c r="R11" s="32"/>
      <c r="S11" s="26"/>
      <c r="T11" s="26"/>
      <c r="V11" s="32"/>
      <c r="W11" s="26"/>
      <c r="X11" s="26"/>
      <c r="Y11" s="10"/>
      <c r="Z11" s="23"/>
      <c r="AA11" s="23"/>
      <c r="AB11" s="32"/>
      <c r="AC11" s="26"/>
      <c r="AD11" s="26"/>
      <c r="AE11" s="10"/>
      <c r="AF11" s="26"/>
      <c r="AG11" s="26"/>
      <c r="AH11" s="10"/>
      <c r="AI11" s="23"/>
      <c r="AJ11" s="23"/>
    </row>
    <row r="12" spans="1:36" ht="40.9" customHeight="1">
      <c r="B12" s="32"/>
      <c r="C12" s="26"/>
      <c r="D12" s="26"/>
      <c r="F12" s="32"/>
      <c r="G12" s="26"/>
      <c r="H12" s="26"/>
      <c r="J12" s="10"/>
      <c r="K12" s="26"/>
      <c r="L12" s="26"/>
      <c r="N12" s="10"/>
      <c r="O12" s="26"/>
      <c r="P12" s="26"/>
      <c r="R12" s="10"/>
      <c r="S12" s="26"/>
      <c r="T12" s="26"/>
      <c r="V12" s="32"/>
      <c r="W12" s="26"/>
      <c r="X12" s="26"/>
      <c r="Y12" s="32"/>
      <c r="Z12" s="26"/>
      <c r="AA12" s="26"/>
      <c r="AB12" s="10"/>
      <c r="AC12" s="26"/>
      <c r="AD12" s="26"/>
      <c r="AE12" s="32"/>
      <c r="AF12" s="26"/>
      <c r="AG12" s="26"/>
      <c r="AH12" s="10"/>
      <c r="AI12" s="26"/>
      <c r="AJ12" s="26"/>
    </row>
    <row r="13" spans="1:36" ht="18.75">
      <c r="B13" s="10"/>
      <c r="C13" s="26"/>
      <c r="D13" s="26"/>
      <c r="F13" s="10"/>
      <c r="G13" s="26"/>
      <c r="H13" s="26"/>
      <c r="J13" s="10"/>
      <c r="K13" s="26"/>
      <c r="L13" s="26"/>
      <c r="N13" s="10"/>
      <c r="O13" s="26"/>
      <c r="P13" s="26"/>
      <c r="R13" s="10"/>
      <c r="S13" s="26"/>
      <c r="T13" s="26"/>
      <c r="V13" s="10"/>
      <c r="W13" s="26"/>
      <c r="X13" s="26"/>
      <c r="Y13" s="10"/>
      <c r="Z13" s="26"/>
      <c r="AA13" s="26"/>
      <c r="AB13" s="10"/>
      <c r="AC13" s="26"/>
      <c r="AD13" s="26"/>
      <c r="AE13" s="10"/>
      <c r="AF13" s="26"/>
      <c r="AG13" s="26"/>
      <c r="AH13" s="10"/>
      <c r="AI13" s="26"/>
      <c r="AJ13" s="26"/>
    </row>
    <row r="14" spans="1:36" ht="18.75">
      <c r="B14" s="30"/>
      <c r="C14" s="26"/>
      <c r="D14" s="26"/>
      <c r="F14" s="10"/>
      <c r="G14" s="26"/>
      <c r="H14" s="26"/>
      <c r="J14" s="30"/>
      <c r="K14" s="26"/>
      <c r="L14" s="26"/>
      <c r="N14" s="10"/>
      <c r="O14" s="26"/>
      <c r="P14" s="26"/>
      <c r="R14" s="10"/>
      <c r="S14" s="26"/>
      <c r="T14" s="26"/>
      <c r="V14" s="10"/>
      <c r="W14" s="26"/>
      <c r="X14" s="26"/>
      <c r="Y14" s="10"/>
      <c r="Z14" s="26"/>
      <c r="AA14" s="26"/>
      <c r="AB14" s="30"/>
      <c r="AC14" s="26"/>
      <c r="AD14" s="23"/>
      <c r="AE14" s="10"/>
      <c r="AF14" s="26"/>
      <c r="AG14" s="26"/>
      <c r="AH14" s="10"/>
      <c r="AI14" s="26"/>
      <c r="AJ14" s="26"/>
    </row>
    <row r="15" spans="1:36" ht="18.75">
      <c r="B15" s="29"/>
      <c r="C15" s="26"/>
      <c r="D15" s="26"/>
      <c r="F15" s="28"/>
      <c r="G15" s="26"/>
      <c r="H15" s="26"/>
      <c r="J15" s="29"/>
      <c r="K15" s="26"/>
      <c r="L15" s="26"/>
      <c r="N15" s="28"/>
      <c r="O15" s="26"/>
      <c r="P15" s="26"/>
      <c r="R15" s="30"/>
      <c r="S15" s="26"/>
      <c r="T15" s="26"/>
      <c r="V15" s="30"/>
      <c r="W15" s="26"/>
      <c r="X15" s="26"/>
      <c r="Y15" s="10"/>
      <c r="Z15" s="26"/>
      <c r="AA15" s="26"/>
      <c r="AB15" s="29"/>
      <c r="AC15" s="26"/>
      <c r="AD15" s="23"/>
      <c r="AE15" s="10"/>
      <c r="AF15" s="26"/>
      <c r="AG15" s="26"/>
      <c r="AH15" s="10"/>
      <c r="AI15" s="26"/>
      <c r="AJ15" s="26"/>
    </row>
    <row r="16" spans="1:36" ht="28.9" customHeight="1">
      <c r="B16" s="10"/>
      <c r="C16" s="26"/>
      <c r="D16" s="26"/>
      <c r="F16" s="27"/>
      <c r="G16" s="26"/>
      <c r="H16" s="26"/>
      <c r="J16" s="32"/>
      <c r="K16" s="26"/>
      <c r="L16" s="26"/>
      <c r="N16" s="27"/>
      <c r="O16" s="26"/>
      <c r="P16" s="26"/>
      <c r="R16" s="29"/>
      <c r="S16" s="26"/>
      <c r="T16" s="26"/>
      <c r="V16" s="29"/>
      <c r="W16" s="26"/>
      <c r="X16" s="26"/>
      <c r="Y16" s="30"/>
      <c r="Z16" s="26"/>
      <c r="AA16" s="23"/>
      <c r="AB16" s="10"/>
      <c r="AC16" s="26"/>
      <c r="AD16" s="26"/>
      <c r="AE16" s="30"/>
      <c r="AF16" s="26"/>
      <c r="AG16" s="26"/>
      <c r="AH16" s="30"/>
      <c r="AI16" s="26"/>
      <c r="AJ16" s="26"/>
    </row>
    <row r="17" spans="2:36" ht="19.149999999999999" customHeight="1">
      <c r="B17" s="10"/>
      <c r="C17" s="26"/>
      <c r="D17" s="26"/>
      <c r="F17" s="10"/>
      <c r="G17" s="26"/>
      <c r="H17" s="26"/>
      <c r="J17" s="10"/>
      <c r="K17" s="26"/>
      <c r="L17" s="26"/>
      <c r="N17" s="10"/>
      <c r="O17" s="26"/>
      <c r="P17" s="26"/>
      <c r="R17" s="33"/>
      <c r="S17" s="26"/>
      <c r="T17" s="26"/>
      <c r="V17" s="10"/>
      <c r="W17" s="26"/>
      <c r="X17" s="26"/>
      <c r="Y17" s="29"/>
      <c r="Z17" s="26"/>
      <c r="AA17" s="26"/>
      <c r="AB17" s="10"/>
      <c r="AC17" s="26"/>
      <c r="AD17" s="26"/>
      <c r="AE17" s="29"/>
      <c r="AF17" s="26"/>
      <c r="AG17" s="26"/>
      <c r="AH17" s="29"/>
      <c r="AI17" s="26"/>
      <c r="AJ17" s="23"/>
    </row>
    <row r="18" spans="2:36" ht="22.15" customHeight="1">
      <c r="B18" s="10"/>
      <c r="C18" s="26"/>
      <c r="D18" s="26"/>
      <c r="F18" s="10"/>
      <c r="G18" s="26"/>
      <c r="H18" s="26"/>
      <c r="J18" s="10"/>
      <c r="K18" s="26"/>
      <c r="L18" s="26"/>
      <c r="N18" s="10"/>
      <c r="O18" s="26"/>
      <c r="P18" s="26"/>
      <c r="R18" s="10"/>
      <c r="S18" s="26"/>
      <c r="T18" s="26"/>
      <c r="V18" s="10"/>
      <c r="W18" s="26"/>
      <c r="X18" s="26"/>
      <c r="Y18" s="10"/>
      <c r="Z18" s="26"/>
      <c r="AA18" s="26"/>
      <c r="AB18" s="10"/>
      <c r="AC18" s="26"/>
      <c r="AD18" s="23"/>
      <c r="AE18" s="32"/>
      <c r="AF18" s="26"/>
      <c r="AG18" s="26"/>
      <c r="AH18" s="10"/>
      <c r="AI18" s="26"/>
      <c r="AJ18" s="26"/>
    </row>
    <row r="19" spans="2:36" ht="18.75">
      <c r="F19" s="10"/>
      <c r="G19" s="26"/>
      <c r="H19" s="26"/>
      <c r="J19" s="10"/>
      <c r="K19" s="26"/>
      <c r="L19" s="26"/>
      <c r="O19" s="23"/>
      <c r="P19" s="23"/>
      <c r="R19" s="10"/>
      <c r="S19" s="26"/>
      <c r="T19" s="26"/>
      <c r="V19" s="10"/>
      <c r="W19" s="26"/>
      <c r="X19" s="26"/>
      <c r="Y19" s="10"/>
      <c r="Z19" s="26"/>
      <c r="AA19" s="26"/>
      <c r="AE19" s="10"/>
      <c r="AF19" s="26"/>
      <c r="AG19" s="26"/>
      <c r="AH19" s="10"/>
      <c r="AI19" s="26"/>
      <c r="AJ19" s="26"/>
    </row>
    <row r="20" spans="2:36" ht="18.75">
      <c r="F20" s="4"/>
      <c r="G20" s="26"/>
      <c r="H20" s="26"/>
      <c r="N20" s="4"/>
      <c r="O20" s="26"/>
      <c r="P20" s="23"/>
      <c r="R20" s="10"/>
      <c r="S20" s="26"/>
      <c r="T20" s="26"/>
      <c r="V20" s="30"/>
      <c r="W20" s="26"/>
      <c r="X20" s="23"/>
      <c r="Y20" s="10"/>
      <c r="Z20" s="26"/>
      <c r="AA20" s="26"/>
      <c r="AE20" s="10"/>
      <c r="AF20" s="26"/>
      <c r="AG20" s="26"/>
      <c r="AH20" s="10"/>
      <c r="AI20" s="26"/>
      <c r="AJ20" s="26"/>
    </row>
    <row r="21" spans="2:36" ht="18.75">
      <c r="F21" s="4"/>
      <c r="G21" s="26"/>
      <c r="H21" s="26"/>
      <c r="N21" s="4"/>
      <c r="O21" s="26"/>
      <c r="P21" s="23"/>
      <c r="V21" s="30"/>
      <c r="W21" s="26"/>
      <c r="X21" s="23"/>
      <c r="Y21" s="4"/>
      <c r="Z21" s="26"/>
      <c r="AA21" s="23"/>
      <c r="AE21" s="4"/>
      <c r="AF21" s="26"/>
      <c r="AG21" s="23"/>
    </row>
    <row r="22" spans="2:36" ht="15">
      <c r="O22" s="23"/>
      <c r="P22" s="23"/>
      <c r="Y22" s="4"/>
      <c r="Z22" s="26"/>
      <c r="AA22" s="23"/>
    </row>
    <row r="23" spans="2:36">
      <c r="O23" s="23"/>
      <c r="P23" s="23"/>
    </row>
  </sheetData>
  <mergeCells count="18">
    <mergeCell ref="X2:Y2"/>
    <mergeCell ref="Z2:AA2"/>
    <mergeCell ref="L2:M2"/>
    <mergeCell ref="N2:O2"/>
    <mergeCell ref="H1:I2"/>
    <mergeCell ref="J1:K2"/>
    <mergeCell ref="L1:O1"/>
    <mergeCell ref="V2:W2"/>
    <mergeCell ref="AD2:AE2"/>
    <mergeCell ref="AF2:AG2"/>
    <mergeCell ref="B1:C1"/>
    <mergeCell ref="D1:E1"/>
    <mergeCell ref="F1:G1"/>
    <mergeCell ref="P2:Q2"/>
    <mergeCell ref="R2:S2"/>
    <mergeCell ref="AB2:AC2"/>
    <mergeCell ref="T2:U2"/>
    <mergeCell ref="P1:Z1"/>
  </mergeCells>
  <pageMargins left="0.23622047244094491" right="0.23622047244094491" top="0.74803149606299213" bottom="0.74803149606299213" header="0.31496062992125984" footer="0.31496062992125984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0"/>
  <sheetViews>
    <sheetView topLeftCell="G1" zoomScaleNormal="100" workbookViewId="0">
      <pane xSplit="28320" topLeftCell="AE1"/>
      <selection activeCell="AI8" sqref="AI8"/>
      <selection pane="topRight" activeCell="AE1" sqref="AE1"/>
    </sheetView>
  </sheetViews>
  <sheetFormatPr defaultRowHeight="12.75"/>
  <cols>
    <col min="1" max="1" width="35.42578125" customWidth="1"/>
    <col min="2" max="2" width="11.140625" style="23" customWidth="1"/>
    <col min="3" max="3" width="13.140625" style="23" customWidth="1"/>
    <col min="4" max="4" width="6.28515625" customWidth="1"/>
    <col min="5" max="5" width="6.7109375" customWidth="1"/>
    <col min="6" max="6" width="7.140625" customWidth="1"/>
    <col min="7" max="7" width="6.28515625" customWidth="1"/>
    <col min="8" max="8" width="7.140625" customWidth="1"/>
    <col min="9" max="10" width="7.42578125" customWidth="1"/>
    <col min="12" max="13" width="0" hidden="1" customWidth="1"/>
    <col min="36" max="36" width="15.85546875" customWidth="1"/>
    <col min="37" max="37" width="20.42578125" customWidth="1"/>
  </cols>
  <sheetData>
    <row r="1" spans="1:37" ht="13.5" thickBot="1"/>
    <row r="2" spans="1:37" ht="21" thickBot="1">
      <c r="N2" s="999" t="s">
        <v>140</v>
      </c>
      <c r="O2" s="1000"/>
      <c r="P2" s="1000"/>
      <c r="Q2" s="1000"/>
      <c r="R2" s="1000"/>
      <c r="S2" s="1000"/>
      <c r="T2" s="1000"/>
      <c r="U2" s="1000"/>
      <c r="V2" s="1000"/>
      <c r="W2" s="1001"/>
    </row>
    <row r="3" spans="1:37" ht="21" customHeight="1" thickBot="1">
      <c r="A3" s="1037" t="s">
        <v>0</v>
      </c>
      <c r="B3" s="1015" t="s">
        <v>2</v>
      </c>
      <c r="C3" s="1016"/>
      <c r="D3" s="1019" t="s">
        <v>1</v>
      </c>
      <c r="E3" s="1020"/>
      <c r="F3" s="1023" t="s">
        <v>3</v>
      </c>
      <c r="G3" s="1020"/>
      <c r="H3" s="1025" t="s">
        <v>10</v>
      </c>
      <c r="I3" s="1025"/>
      <c r="J3" s="1027" t="s">
        <v>30</v>
      </c>
      <c r="K3" s="1028"/>
      <c r="L3" s="1013" t="s">
        <v>12</v>
      </c>
      <c r="M3" s="1013"/>
      <c r="N3" s="1008" t="s">
        <v>31</v>
      </c>
      <c r="O3" s="1009"/>
      <c r="P3" s="1009"/>
      <c r="Q3" s="1009"/>
      <c r="R3" s="1009"/>
      <c r="S3" s="1009"/>
      <c r="T3" s="1009"/>
      <c r="U3" s="1010"/>
      <c r="V3" s="1002" t="s">
        <v>16</v>
      </c>
      <c r="W3" s="1003"/>
      <c r="X3" s="1003"/>
      <c r="Y3" s="1003"/>
      <c r="Z3" s="1003"/>
      <c r="AA3" s="1003"/>
      <c r="AB3" s="1003"/>
      <c r="AC3" s="1003"/>
      <c r="AD3" s="1003"/>
      <c r="AE3" s="1003"/>
      <c r="AF3" s="1003"/>
      <c r="AG3" s="1003"/>
      <c r="AH3" s="1003"/>
      <c r="AI3" s="1004"/>
      <c r="AJ3" s="1005" t="s">
        <v>38</v>
      </c>
      <c r="AK3" s="1005" t="s">
        <v>39</v>
      </c>
    </row>
    <row r="4" spans="1:37" ht="13.15" customHeight="1" thickBot="1">
      <c r="A4" s="1038"/>
      <c r="B4" s="1017"/>
      <c r="C4" s="1018"/>
      <c r="D4" s="1021"/>
      <c r="E4" s="1022"/>
      <c r="F4" s="1024"/>
      <c r="G4" s="1022"/>
      <c r="H4" s="1026"/>
      <c r="I4" s="1026"/>
      <c r="J4" s="1029"/>
      <c r="K4" s="1030"/>
      <c r="L4" s="1014"/>
      <c r="M4" s="1014"/>
      <c r="N4" s="1041" t="s">
        <v>40</v>
      </c>
      <c r="O4" s="1042"/>
      <c r="P4" s="1011" t="s">
        <v>34</v>
      </c>
      <c r="Q4" s="1042"/>
      <c r="R4" s="1011" t="s">
        <v>35</v>
      </c>
      <c r="S4" s="1042"/>
      <c r="T4" s="1011" t="s">
        <v>33</v>
      </c>
      <c r="U4" s="1012"/>
      <c r="V4" s="997" t="s">
        <v>84</v>
      </c>
      <c r="W4" s="998"/>
      <c r="X4" s="998" t="s">
        <v>41</v>
      </c>
      <c r="Y4" s="998"/>
      <c r="Z4" s="998" t="s">
        <v>32</v>
      </c>
      <c r="AA4" s="998"/>
      <c r="AB4" s="998" t="s">
        <v>17</v>
      </c>
      <c r="AC4" s="998"/>
      <c r="AD4" s="1007" t="s">
        <v>36</v>
      </c>
      <c r="AE4" s="1007"/>
      <c r="AF4" s="1007" t="s">
        <v>86</v>
      </c>
      <c r="AG4" s="1007"/>
      <c r="AH4" s="1039" t="s">
        <v>85</v>
      </c>
      <c r="AI4" s="1040"/>
      <c r="AJ4" s="1006"/>
      <c r="AK4" s="1006"/>
    </row>
    <row r="5" spans="1:37" ht="25.9" customHeight="1" thickBot="1">
      <c r="A5" s="1038"/>
      <c r="B5" s="550" t="s">
        <v>155</v>
      </c>
      <c r="C5" s="551" t="s">
        <v>157</v>
      </c>
      <c r="D5" s="552" t="s">
        <v>155</v>
      </c>
      <c r="E5" s="553" t="s">
        <v>156</v>
      </c>
      <c r="F5" s="553" t="s">
        <v>155</v>
      </c>
      <c r="G5" s="553" t="s">
        <v>156</v>
      </c>
      <c r="H5" s="553" t="s">
        <v>155</v>
      </c>
      <c r="I5" s="553" t="s">
        <v>156</v>
      </c>
      <c r="J5" s="553" t="s">
        <v>155</v>
      </c>
      <c r="K5" s="554" t="s">
        <v>156</v>
      </c>
      <c r="L5" s="555" t="s">
        <v>13</v>
      </c>
      <c r="M5" s="556" t="s">
        <v>14</v>
      </c>
      <c r="N5" s="552" t="s">
        <v>155</v>
      </c>
      <c r="O5" s="553" t="s">
        <v>156</v>
      </c>
      <c r="P5" s="553" t="s">
        <v>155</v>
      </c>
      <c r="Q5" s="553" t="s">
        <v>156</v>
      </c>
      <c r="R5" s="553" t="s">
        <v>155</v>
      </c>
      <c r="S5" s="553" t="s">
        <v>156</v>
      </c>
      <c r="T5" s="553" t="s">
        <v>155</v>
      </c>
      <c r="U5" s="554" t="s">
        <v>156</v>
      </c>
      <c r="V5" s="552" t="s">
        <v>155</v>
      </c>
      <c r="W5" s="553" t="s">
        <v>156</v>
      </c>
      <c r="X5" s="553" t="s">
        <v>155</v>
      </c>
      <c r="Y5" s="553" t="s">
        <v>156</v>
      </c>
      <c r="Z5" s="553" t="s">
        <v>155</v>
      </c>
      <c r="AA5" s="553" t="s">
        <v>156</v>
      </c>
      <c r="AB5" s="553" t="s">
        <v>155</v>
      </c>
      <c r="AC5" s="553" t="s">
        <v>156</v>
      </c>
      <c r="AD5" s="553" t="s">
        <v>155</v>
      </c>
      <c r="AE5" s="553" t="s">
        <v>156</v>
      </c>
      <c r="AF5" s="553" t="s">
        <v>155</v>
      </c>
      <c r="AG5" s="553" t="s">
        <v>156</v>
      </c>
      <c r="AH5" s="553" t="s">
        <v>155</v>
      </c>
      <c r="AI5" s="554" t="s">
        <v>156</v>
      </c>
      <c r="AJ5" s="1006"/>
      <c r="AK5" s="1006"/>
    </row>
    <row r="6" spans="1:37" ht="25.9" customHeight="1" thickBot="1">
      <c r="A6" s="984" t="s">
        <v>137</v>
      </c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5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986"/>
    </row>
    <row r="7" spans="1:37" ht="41.25" customHeight="1">
      <c r="A7" s="516" t="s">
        <v>98</v>
      </c>
      <c r="B7" s="517">
        <v>200</v>
      </c>
      <c r="C7" s="518">
        <v>200</v>
      </c>
      <c r="D7" s="519">
        <v>5.7</v>
      </c>
      <c r="E7" s="520">
        <v>5.7</v>
      </c>
      <c r="F7" s="520">
        <v>5.0999999999999996</v>
      </c>
      <c r="G7" s="520">
        <v>5.0999999999999996</v>
      </c>
      <c r="H7" s="520">
        <v>27.5</v>
      </c>
      <c r="I7" s="520">
        <v>27.5</v>
      </c>
      <c r="J7" s="520">
        <v>178.8</v>
      </c>
      <c r="K7" s="521">
        <v>178.8</v>
      </c>
      <c r="L7" s="522">
        <v>22.92</v>
      </c>
      <c r="M7" s="523">
        <v>22.92</v>
      </c>
      <c r="N7" s="519">
        <v>101.9</v>
      </c>
      <c r="O7" s="520">
        <v>101.9</v>
      </c>
      <c r="P7" s="520">
        <v>35.6</v>
      </c>
      <c r="Q7" s="520">
        <v>35.6</v>
      </c>
      <c r="R7" s="520">
        <v>0.9</v>
      </c>
      <c r="S7" s="520">
        <v>0.9</v>
      </c>
      <c r="T7" s="520">
        <v>139.69999999999999</v>
      </c>
      <c r="U7" s="521">
        <v>139.69999999999999</v>
      </c>
      <c r="V7" s="519">
        <v>17.399999999999999</v>
      </c>
      <c r="W7" s="520">
        <v>17.399999999999999</v>
      </c>
      <c r="X7" s="520">
        <v>0.1</v>
      </c>
      <c r="Y7" s="520">
        <v>0.1</v>
      </c>
      <c r="Z7" s="520">
        <v>0.1</v>
      </c>
      <c r="AA7" s="520">
        <v>0.1</v>
      </c>
      <c r="AB7" s="520">
        <v>0.5</v>
      </c>
      <c r="AC7" s="520">
        <v>0.5</v>
      </c>
      <c r="AD7" s="524">
        <v>0.1</v>
      </c>
      <c r="AE7" s="520">
        <v>0.1</v>
      </c>
      <c r="AF7" s="520">
        <v>8.4</v>
      </c>
      <c r="AG7" s="520">
        <v>8.4</v>
      </c>
      <c r="AH7" s="520">
        <v>28.37</v>
      </c>
      <c r="AI7" s="521">
        <v>31.52</v>
      </c>
      <c r="AJ7" s="559">
        <v>199</v>
      </c>
      <c r="AK7" s="557" t="s">
        <v>42</v>
      </c>
    </row>
    <row r="8" spans="1:37" ht="25.5" customHeight="1">
      <c r="A8" s="62" t="s">
        <v>8</v>
      </c>
      <c r="B8" s="196">
        <v>20</v>
      </c>
      <c r="C8" s="279">
        <v>20</v>
      </c>
      <c r="D8" s="227">
        <v>1.5</v>
      </c>
      <c r="E8" s="228">
        <v>1.5</v>
      </c>
      <c r="F8" s="228">
        <v>2</v>
      </c>
      <c r="G8" s="228">
        <v>2</v>
      </c>
      <c r="H8" s="228">
        <v>14.9</v>
      </c>
      <c r="I8" s="228">
        <v>14.9</v>
      </c>
      <c r="J8" s="228">
        <v>83.4</v>
      </c>
      <c r="K8" s="232">
        <v>83.4</v>
      </c>
      <c r="L8" s="295"/>
      <c r="M8" s="296"/>
      <c r="N8" s="227">
        <v>5.8</v>
      </c>
      <c r="O8" s="228">
        <v>5.8</v>
      </c>
      <c r="P8" s="228">
        <v>4</v>
      </c>
      <c r="Q8" s="228">
        <v>4</v>
      </c>
      <c r="R8" s="228">
        <v>0.4</v>
      </c>
      <c r="S8" s="228">
        <v>0.4</v>
      </c>
      <c r="T8" s="228">
        <v>18</v>
      </c>
      <c r="U8" s="232">
        <v>18</v>
      </c>
      <c r="V8" s="227">
        <v>2</v>
      </c>
      <c r="W8" s="228">
        <v>2</v>
      </c>
      <c r="X8" s="228">
        <v>0.7</v>
      </c>
      <c r="Y8" s="228">
        <v>0.7</v>
      </c>
      <c r="Z8" s="228">
        <v>0</v>
      </c>
      <c r="AA8" s="228">
        <v>0</v>
      </c>
      <c r="AB8" s="228">
        <v>0</v>
      </c>
      <c r="AC8" s="228">
        <v>0</v>
      </c>
      <c r="AD8" s="231">
        <v>0</v>
      </c>
      <c r="AE8" s="228">
        <v>0</v>
      </c>
      <c r="AF8" s="228">
        <v>0</v>
      </c>
      <c r="AG8" s="228">
        <v>0</v>
      </c>
      <c r="AH8" s="228">
        <v>0</v>
      </c>
      <c r="AI8" s="232">
        <v>0</v>
      </c>
      <c r="AJ8" s="525"/>
      <c r="AK8" s="558" t="s">
        <v>99</v>
      </c>
    </row>
    <row r="9" spans="1:37" ht="33.75" customHeight="1">
      <c r="A9" s="62" t="s">
        <v>55</v>
      </c>
      <c r="B9" s="196">
        <v>10</v>
      </c>
      <c r="C9" s="279">
        <v>20</v>
      </c>
      <c r="D9" s="227">
        <v>0.1</v>
      </c>
      <c r="E9" s="228">
        <v>0.2</v>
      </c>
      <c r="F9" s="228">
        <v>8.3000000000000007</v>
      </c>
      <c r="G9" s="228">
        <v>16.600000000000001</v>
      </c>
      <c r="H9" s="228">
        <v>0.1</v>
      </c>
      <c r="I9" s="228">
        <v>0.2</v>
      </c>
      <c r="J9" s="228">
        <v>74.900000000000006</v>
      </c>
      <c r="K9" s="232">
        <v>149.80000000000001</v>
      </c>
      <c r="L9" s="295"/>
      <c r="M9" s="296"/>
      <c r="N9" s="227">
        <v>1.2</v>
      </c>
      <c r="O9" s="228">
        <v>2.4</v>
      </c>
      <c r="P9" s="228">
        <v>0</v>
      </c>
      <c r="Q9" s="228">
        <v>0</v>
      </c>
      <c r="R9" s="228">
        <v>0</v>
      </c>
      <c r="S9" s="228">
        <v>0</v>
      </c>
      <c r="T9" s="228">
        <v>1.9</v>
      </c>
      <c r="U9" s="232">
        <v>3.8</v>
      </c>
      <c r="V9" s="227">
        <v>30</v>
      </c>
      <c r="W9" s="228">
        <v>60</v>
      </c>
      <c r="X9" s="228">
        <v>0.1</v>
      </c>
      <c r="Y9" s="228">
        <v>0.2</v>
      </c>
      <c r="Z9" s="228">
        <v>0</v>
      </c>
      <c r="AA9" s="228">
        <v>0</v>
      </c>
      <c r="AB9" s="228">
        <v>0</v>
      </c>
      <c r="AC9" s="228">
        <v>0</v>
      </c>
      <c r="AD9" s="231">
        <v>0</v>
      </c>
      <c r="AE9" s="228">
        <v>0</v>
      </c>
      <c r="AF9" s="230">
        <v>0.9</v>
      </c>
      <c r="AG9" s="228">
        <v>1.8</v>
      </c>
      <c r="AH9" s="228">
        <v>0</v>
      </c>
      <c r="AI9" s="232">
        <v>0</v>
      </c>
      <c r="AJ9" s="525">
        <v>13</v>
      </c>
      <c r="AK9" s="558" t="s">
        <v>100</v>
      </c>
    </row>
    <row r="10" spans="1:37" ht="49.5" customHeight="1">
      <c r="A10" s="320" t="s">
        <v>101</v>
      </c>
      <c r="B10" s="278">
        <v>10</v>
      </c>
      <c r="C10" s="279">
        <v>10</v>
      </c>
      <c r="D10" s="227">
        <v>2.2999999999999998</v>
      </c>
      <c r="E10" s="228">
        <v>2.2999999999999998</v>
      </c>
      <c r="F10" s="228">
        <v>3</v>
      </c>
      <c r="G10" s="228">
        <v>3</v>
      </c>
      <c r="H10" s="228">
        <v>0</v>
      </c>
      <c r="I10" s="228">
        <v>0</v>
      </c>
      <c r="J10" s="228">
        <v>35.799999999999997</v>
      </c>
      <c r="K10" s="232">
        <v>35.799999999999997</v>
      </c>
      <c r="L10" s="295">
        <v>10.6</v>
      </c>
      <c r="M10" s="296">
        <v>10.6</v>
      </c>
      <c r="N10" s="227">
        <v>22</v>
      </c>
      <c r="O10" s="228">
        <v>22</v>
      </c>
      <c r="P10" s="228">
        <v>3.5</v>
      </c>
      <c r="Q10" s="228">
        <v>3.5</v>
      </c>
      <c r="R10" s="228">
        <v>0.1</v>
      </c>
      <c r="S10" s="228">
        <v>0.1</v>
      </c>
      <c r="T10" s="228">
        <v>54</v>
      </c>
      <c r="U10" s="232">
        <v>54</v>
      </c>
      <c r="V10" s="227">
        <v>26</v>
      </c>
      <c r="W10" s="228">
        <v>26</v>
      </c>
      <c r="X10" s="228">
        <v>0.1</v>
      </c>
      <c r="Y10" s="228">
        <v>0.1</v>
      </c>
      <c r="Z10" s="228">
        <v>0</v>
      </c>
      <c r="AA10" s="228">
        <v>0</v>
      </c>
      <c r="AB10" s="228">
        <v>0.1</v>
      </c>
      <c r="AC10" s="228">
        <v>0.1</v>
      </c>
      <c r="AD10" s="228">
        <v>0</v>
      </c>
      <c r="AE10" s="231">
        <v>0</v>
      </c>
      <c r="AF10" s="228">
        <v>0</v>
      </c>
      <c r="AG10" s="228">
        <v>0</v>
      </c>
      <c r="AH10" s="228">
        <v>0</v>
      </c>
      <c r="AI10" s="232">
        <v>0</v>
      </c>
      <c r="AJ10" s="525">
        <v>16</v>
      </c>
      <c r="AK10" s="558" t="s">
        <v>42</v>
      </c>
    </row>
    <row r="11" spans="1:37" ht="46.5" customHeight="1">
      <c r="A11" s="320" t="s">
        <v>68</v>
      </c>
      <c r="B11" s="278">
        <v>200</v>
      </c>
      <c r="C11" s="279">
        <v>200</v>
      </c>
      <c r="D11" s="227">
        <v>2.4</v>
      </c>
      <c r="E11" s="228">
        <v>2.4</v>
      </c>
      <c r="F11" s="228">
        <v>2.6</v>
      </c>
      <c r="G11" s="228">
        <v>2.6</v>
      </c>
      <c r="H11" s="228">
        <v>9.8000000000000007</v>
      </c>
      <c r="I11" s="228">
        <v>9.8000000000000007</v>
      </c>
      <c r="J11" s="228">
        <v>71.7</v>
      </c>
      <c r="K11" s="232">
        <v>71.7</v>
      </c>
      <c r="L11" s="295"/>
      <c r="M11" s="296"/>
      <c r="N11" s="227">
        <v>100.4</v>
      </c>
      <c r="O11" s="228">
        <v>100.4</v>
      </c>
      <c r="P11" s="228">
        <v>11.2</v>
      </c>
      <c r="Q11" s="228">
        <v>11.2</v>
      </c>
      <c r="R11" s="228">
        <v>0.1</v>
      </c>
      <c r="S11" s="228">
        <v>0.1</v>
      </c>
      <c r="T11" s="228">
        <v>78.599999999999994</v>
      </c>
      <c r="U11" s="232">
        <v>78.599999999999994</v>
      </c>
      <c r="V11" s="227">
        <v>12</v>
      </c>
      <c r="W11" s="228">
        <v>12</v>
      </c>
      <c r="X11" s="228">
        <v>0</v>
      </c>
      <c r="Y11" s="228">
        <v>0</v>
      </c>
      <c r="Z11" s="228">
        <v>0</v>
      </c>
      <c r="AA11" s="228">
        <v>0</v>
      </c>
      <c r="AB11" s="228">
        <v>0.5</v>
      </c>
      <c r="AC11" s="228">
        <v>0.5</v>
      </c>
      <c r="AD11" s="228">
        <v>0.1</v>
      </c>
      <c r="AE11" s="231">
        <v>0.1</v>
      </c>
      <c r="AF11" s="228">
        <v>7.2</v>
      </c>
      <c r="AG11" s="228">
        <v>7.2</v>
      </c>
      <c r="AH11" s="228"/>
      <c r="AI11" s="232"/>
      <c r="AJ11" s="525">
        <v>378</v>
      </c>
      <c r="AK11" s="558" t="s">
        <v>102</v>
      </c>
    </row>
    <row r="12" spans="1:37" ht="45.75" customHeight="1">
      <c r="A12" s="62" t="s">
        <v>20</v>
      </c>
      <c r="B12" s="196">
        <v>60</v>
      </c>
      <c r="C12" s="279">
        <v>60</v>
      </c>
      <c r="D12" s="227">
        <v>4.5</v>
      </c>
      <c r="E12" s="228">
        <v>4.5</v>
      </c>
      <c r="F12" s="228">
        <v>1.7</v>
      </c>
      <c r="G12" s="228">
        <v>1.7</v>
      </c>
      <c r="H12" s="228">
        <v>30.8</v>
      </c>
      <c r="I12" s="228">
        <v>30.8</v>
      </c>
      <c r="J12" s="228">
        <v>157</v>
      </c>
      <c r="K12" s="232">
        <v>157</v>
      </c>
      <c r="L12" s="295">
        <v>2</v>
      </c>
      <c r="M12" s="296">
        <v>2</v>
      </c>
      <c r="N12" s="227">
        <v>14.1</v>
      </c>
      <c r="O12" s="228">
        <v>14.1</v>
      </c>
      <c r="P12" s="228">
        <v>7.8</v>
      </c>
      <c r="Q12" s="228">
        <v>7.8</v>
      </c>
      <c r="R12" s="228">
        <v>0.7</v>
      </c>
      <c r="S12" s="228">
        <v>0.7</v>
      </c>
      <c r="T12" s="228">
        <v>50.4</v>
      </c>
      <c r="U12" s="232">
        <v>50.4</v>
      </c>
      <c r="V12" s="227">
        <v>0</v>
      </c>
      <c r="W12" s="228">
        <v>0</v>
      </c>
      <c r="X12" s="228">
        <v>1</v>
      </c>
      <c r="Y12" s="228">
        <v>1</v>
      </c>
      <c r="Z12" s="228">
        <v>0.1</v>
      </c>
      <c r="AA12" s="228">
        <v>0.1</v>
      </c>
      <c r="AB12" s="228">
        <v>0</v>
      </c>
      <c r="AC12" s="228">
        <v>0</v>
      </c>
      <c r="AD12" s="231">
        <v>0</v>
      </c>
      <c r="AE12" s="228">
        <v>0</v>
      </c>
      <c r="AF12" s="228">
        <v>0</v>
      </c>
      <c r="AG12" s="228">
        <v>0</v>
      </c>
      <c r="AH12" s="228">
        <v>12.4</v>
      </c>
      <c r="AI12" s="232">
        <v>15.5</v>
      </c>
      <c r="AJ12" s="560">
        <v>18</v>
      </c>
      <c r="AK12" s="558" t="s">
        <v>42</v>
      </c>
    </row>
    <row r="13" spans="1:37" ht="25.9" customHeight="1" thickBot="1">
      <c r="A13" s="526" t="s">
        <v>5</v>
      </c>
      <c r="B13" s="527">
        <f>SUM(B7:B12)</f>
        <v>500</v>
      </c>
      <c r="C13" s="528">
        <f>SUM(C7:C12)</f>
        <v>510</v>
      </c>
      <c r="D13" s="529">
        <f t="shared" ref="D13:K13" si="0">SUM(D7:D12)</f>
        <v>16.5</v>
      </c>
      <c r="E13" s="490">
        <f t="shared" si="0"/>
        <v>16.600000000000001</v>
      </c>
      <c r="F13" s="490">
        <f t="shared" si="0"/>
        <v>22.7</v>
      </c>
      <c r="G13" s="490">
        <f t="shared" si="0"/>
        <v>31.000000000000004</v>
      </c>
      <c r="H13" s="490">
        <f t="shared" si="0"/>
        <v>83.1</v>
      </c>
      <c r="I13" s="490">
        <f t="shared" si="0"/>
        <v>83.2</v>
      </c>
      <c r="J13" s="490">
        <f>SUM(J7:J12)</f>
        <v>601.6</v>
      </c>
      <c r="K13" s="491">
        <f t="shared" si="0"/>
        <v>676.50000000000011</v>
      </c>
      <c r="L13" s="530">
        <f t="shared" ref="L13:AC13" si="1">SUM(L7:L12)</f>
        <v>35.520000000000003</v>
      </c>
      <c r="M13" s="531">
        <f t="shared" si="1"/>
        <v>35.520000000000003</v>
      </c>
      <c r="N13" s="529">
        <f t="shared" si="1"/>
        <v>245.4</v>
      </c>
      <c r="O13" s="490">
        <f t="shared" si="1"/>
        <v>246.60000000000002</v>
      </c>
      <c r="P13" s="490">
        <f t="shared" si="1"/>
        <v>62.099999999999994</v>
      </c>
      <c r="Q13" s="490">
        <f t="shared" si="1"/>
        <v>62.099999999999994</v>
      </c>
      <c r="R13" s="490">
        <f t="shared" si="1"/>
        <v>2.2000000000000002</v>
      </c>
      <c r="S13" s="490">
        <f t="shared" si="1"/>
        <v>2.2000000000000002</v>
      </c>
      <c r="T13" s="490">
        <f t="shared" si="1"/>
        <v>342.59999999999997</v>
      </c>
      <c r="U13" s="491">
        <f t="shared" si="1"/>
        <v>344.5</v>
      </c>
      <c r="V13" s="529">
        <f t="shared" si="1"/>
        <v>87.4</v>
      </c>
      <c r="W13" s="490">
        <f t="shared" si="1"/>
        <v>117.4</v>
      </c>
      <c r="X13" s="490">
        <f t="shared" si="1"/>
        <v>2</v>
      </c>
      <c r="Y13" s="490">
        <f t="shared" si="1"/>
        <v>2.1</v>
      </c>
      <c r="Z13" s="490">
        <f t="shared" si="1"/>
        <v>0.2</v>
      </c>
      <c r="AA13" s="490">
        <f t="shared" si="1"/>
        <v>0.2</v>
      </c>
      <c r="AB13" s="490">
        <f t="shared" si="1"/>
        <v>1.1000000000000001</v>
      </c>
      <c r="AC13" s="490">
        <f t="shared" si="1"/>
        <v>1.1000000000000001</v>
      </c>
      <c r="AD13" s="490">
        <f t="shared" ref="AD13:AI13" si="2">SUM(AD7:AD12)</f>
        <v>0.2</v>
      </c>
      <c r="AE13" s="489">
        <f t="shared" si="2"/>
        <v>0.2</v>
      </c>
      <c r="AF13" s="490">
        <f t="shared" si="2"/>
        <v>16.5</v>
      </c>
      <c r="AG13" s="490">
        <f t="shared" si="2"/>
        <v>17.400000000000002</v>
      </c>
      <c r="AH13" s="490">
        <f t="shared" si="2"/>
        <v>40.770000000000003</v>
      </c>
      <c r="AI13" s="491">
        <f t="shared" si="2"/>
        <v>47.019999999999996</v>
      </c>
      <c r="AJ13" s="561"/>
      <c r="AK13" s="533"/>
    </row>
    <row r="14" spans="1:37" ht="25.9" customHeight="1" thickBot="1">
      <c r="A14" s="1031" t="s">
        <v>138</v>
      </c>
      <c r="B14" s="1032"/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2"/>
      <c r="AC14" s="1032"/>
      <c r="AD14" s="1032"/>
      <c r="AE14" s="1032"/>
      <c r="AF14" s="1032"/>
      <c r="AG14" s="1032"/>
      <c r="AH14" s="1032"/>
      <c r="AI14" s="1032"/>
      <c r="AJ14" s="1032"/>
      <c r="AK14" s="1033"/>
    </row>
    <row r="15" spans="1:37" ht="34.5" customHeight="1">
      <c r="A15" s="534" t="s">
        <v>50</v>
      </c>
      <c r="B15" s="535">
        <v>60</v>
      </c>
      <c r="C15" s="536" t="str">
        <f>"100"</f>
        <v>100</v>
      </c>
      <c r="D15" s="537">
        <v>1.56</v>
      </c>
      <c r="E15" s="538">
        <v>2.6</v>
      </c>
      <c r="F15" s="538">
        <v>4.9800000000000004</v>
      </c>
      <c r="G15" s="538">
        <v>8.3000000000000007</v>
      </c>
      <c r="H15" s="538">
        <v>7.59</v>
      </c>
      <c r="I15" s="538">
        <v>12.65</v>
      </c>
      <c r="J15" s="538">
        <v>82.61</v>
      </c>
      <c r="K15" s="539">
        <v>137.68</v>
      </c>
      <c r="L15" s="540">
        <v>17.440000000000001</v>
      </c>
      <c r="M15" s="541">
        <v>17.440000000000001</v>
      </c>
      <c r="N15" s="537">
        <v>31.34</v>
      </c>
      <c r="O15" s="538">
        <v>52.24</v>
      </c>
      <c r="P15" s="538">
        <v>4.8</v>
      </c>
      <c r="Q15" s="538">
        <v>8</v>
      </c>
      <c r="R15" s="538">
        <v>0.36</v>
      </c>
      <c r="S15" s="538">
        <v>0.6</v>
      </c>
      <c r="T15" s="538">
        <v>20.37</v>
      </c>
      <c r="U15" s="539">
        <v>33.950000000000003</v>
      </c>
      <c r="V15" s="537">
        <v>0</v>
      </c>
      <c r="W15" s="538">
        <v>0</v>
      </c>
      <c r="X15" s="538">
        <v>9.24</v>
      </c>
      <c r="Y15" s="538">
        <v>15.4</v>
      </c>
      <c r="Z15" s="542">
        <v>0.01</v>
      </c>
      <c r="AA15" s="542">
        <v>0.02</v>
      </c>
      <c r="AB15" s="538">
        <v>1.19</v>
      </c>
      <c r="AC15" s="538">
        <v>1.98</v>
      </c>
      <c r="AD15" s="543">
        <v>0.03</v>
      </c>
      <c r="AE15" s="543">
        <v>0.05</v>
      </c>
      <c r="AF15" s="543">
        <v>1.07</v>
      </c>
      <c r="AG15" s="543">
        <v>1.78</v>
      </c>
      <c r="AH15" s="543">
        <v>0.3</v>
      </c>
      <c r="AI15" s="544">
        <v>0.5</v>
      </c>
      <c r="AJ15" s="562">
        <v>47</v>
      </c>
      <c r="AK15" s="557" t="s">
        <v>44</v>
      </c>
    </row>
    <row r="16" spans="1:37" ht="42" customHeight="1">
      <c r="A16" s="321" t="s">
        <v>51</v>
      </c>
      <c r="B16" s="280" t="str">
        <f>"200"</f>
        <v>200</v>
      </c>
      <c r="C16" s="281" t="str">
        <f>"250"</f>
        <v>250</v>
      </c>
      <c r="D16" s="269">
        <v>1.76</v>
      </c>
      <c r="E16" s="247">
        <v>2.2000000000000002</v>
      </c>
      <c r="F16" s="247">
        <v>2.78</v>
      </c>
      <c r="G16" s="247">
        <v>4.4000000000000004</v>
      </c>
      <c r="H16" s="247">
        <v>12.31</v>
      </c>
      <c r="I16" s="247">
        <v>15.39</v>
      </c>
      <c r="J16" s="247">
        <v>84.8</v>
      </c>
      <c r="K16" s="267">
        <v>106</v>
      </c>
      <c r="L16" s="299">
        <v>11.58</v>
      </c>
      <c r="M16" s="300">
        <v>11.58</v>
      </c>
      <c r="N16" s="269">
        <v>24.36</v>
      </c>
      <c r="O16" s="247">
        <v>30.45</v>
      </c>
      <c r="P16" s="247">
        <v>12</v>
      </c>
      <c r="Q16" s="247">
        <v>15</v>
      </c>
      <c r="R16" s="247">
        <v>0.96</v>
      </c>
      <c r="S16" s="247">
        <v>1.2</v>
      </c>
      <c r="T16" s="247">
        <v>62.18</v>
      </c>
      <c r="U16" s="267">
        <v>77.73</v>
      </c>
      <c r="V16" s="269">
        <v>0</v>
      </c>
      <c r="W16" s="247">
        <v>0</v>
      </c>
      <c r="X16" s="247">
        <v>1.02</v>
      </c>
      <c r="Y16" s="247">
        <v>1.28</v>
      </c>
      <c r="Z16" s="238">
        <v>1.0999999999999999E-2</v>
      </c>
      <c r="AA16" s="238">
        <v>1.4E-2</v>
      </c>
      <c r="AB16" s="247">
        <v>0.96</v>
      </c>
      <c r="AC16" s="247">
        <v>1.2</v>
      </c>
      <c r="AD16" s="229">
        <v>0.08</v>
      </c>
      <c r="AE16" s="229">
        <v>0.1</v>
      </c>
      <c r="AF16" s="229">
        <v>3.1</v>
      </c>
      <c r="AG16" s="229">
        <v>4</v>
      </c>
      <c r="AH16" s="229">
        <v>0</v>
      </c>
      <c r="AI16" s="243">
        <v>0</v>
      </c>
      <c r="AJ16" s="563">
        <v>97</v>
      </c>
      <c r="AK16" s="558" t="s">
        <v>44</v>
      </c>
    </row>
    <row r="17" spans="1:37" ht="36.75" customHeight="1">
      <c r="A17" s="320" t="s">
        <v>53</v>
      </c>
      <c r="B17" s="280" t="s">
        <v>24</v>
      </c>
      <c r="C17" s="281" t="s">
        <v>130</v>
      </c>
      <c r="D17" s="269">
        <v>13.3</v>
      </c>
      <c r="E17" s="247">
        <v>14.7</v>
      </c>
      <c r="F17" s="247">
        <v>11.2</v>
      </c>
      <c r="G17" s="247">
        <v>12.4</v>
      </c>
      <c r="H17" s="247">
        <v>3.5</v>
      </c>
      <c r="I17" s="247">
        <v>3.9</v>
      </c>
      <c r="J17" s="247">
        <v>185</v>
      </c>
      <c r="K17" s="267">
        <v>205.5</v>
      </c>
      <c r="L17" s="299">
        <v>39.200000000000003</v>
      </c>
      <c r="M17" s="300">
        <v>39.200000000000003</v>
      </c>
      <c r="N17" s="269">
        <v>33.200000000000003</v>
      </c>
      <c r="O17" s="247">
        <v>36.799999999999997</v>
      </c>
      <c r="P17" s="247">
        <v>8.5</v>
      </c>
      <c r="Q17" s="247">
        <v>9.4</v>
      </c>
      <c r="R17" s="247">
        <v>5</v>
      </c>
      <c r="S17" s="247">
        <v>5.5</v>
      </c>
      <c r="T17" s="247">
        <v>293.3</v>
      </c>
      <c r="U17" s="267">
        <v>326</v>
      </c>
      <c r="V17" s="269">
        <v>3572</v>
      </c>
      <c r="W17" s="247">
        <v>3968</v>
      </c>
      <c r="X17" s="247">
        <v>3.4</v>
      </c>
      <c r="Y17" s="247">
        <v>3.7</v>
      </c>
      <c r="Z17" s="238">
        <v>0.02</v>
      </c>
      <c r="AA17" s="238">
        <v>2.1999999999999999E-2</v>
      </c>
      <c r="AB17" s="247">
        <v>0.9</v>
      </c>
      <c r="AC17" s="247">
        <v>1</v>
      </c>
      <c r="AD17" s="229">
        <v>0.54</v>
      </c>
      <c r="AE17" s="229">
        <v>0.6</v>
      </c>
      <c r="AF17" s="229">
        <v>4.32</v>
      </c>
      <c r="AG17" s="229">
        <v>4.8</v>
      </c>
      <c r="AH17" s="229">
        <v>0.09</v>
      </c>
      <c r="AI17" s="243">
        <v>0.1</v>
      </c>
      <c r="AJ17" s="563">
        <v>255</v>
      </c>
      <c r="AK17" s="558" t="s">
        <v>44</v>
      </c>
    </row>
    <row r="18" spans="1:37" s="11" customFormat="1" ht="36.75" customHeight="1">
      <c r="A18" s="320" t="s">
        <v>57</v>
      </c>
      <c r="B18" s="280">
        <v>150</v>
      </c>
      <c r="C18" s="281">
        <v>180</v>
      </c>
      <c r="D18" s="269">
        <v>3.22</v>
      </c>
      <c r="E18" s="247">
        <v>3.8</v>
      </c>
      <c r="F18" s="247">
        <v>9.6</v>
      </c>
      <c r="G18" s="247">
        <v>11.52</v>
      </c>
      <c r="H18" s="247">
        <v>18.899999999999999</v>
      </c>
      <c r="I18" s="247">
        <v>22.7</v>
      </c>
      <c r="J18" s="247">
        <v>180</v>
      </c>
      <c r="K18" s="267">
        <v>216</v>
      </c>
      <c r="L18" s="299"/>
      <c r="M18" s="300"/>
      <c r="N18" s="269">
        <v>45</v>
      </c>
      <c r="O18" s="247">
        <v>54</v>
      </c>
      <c r="P18" s="247">
        <v>14.2</v>
      </c>
      <c r="Q18" s="247">
        <v>17.100000000000001</v>
      </c>
      <c r="R18" s="247">
        <v>1.05</v>
      </c>
      <c r="S18" s="247">
        <v>1.26</v>
      </c>
      <c r="T18" s="247">
        <v>90</v>
      </c>
      <c r="U18" s="267">
        <v>108</v>
      </c>
      <c r="V18" s="269">
        <v>5.3</v>
      </c>
      <c r="W18" s="247">
        <v>6.3</v>
      </c>
      <c r="X18" s="247">
        <v>0.2</v>
      </c>
      <c r="Y18" s="247">
        <v>0.22</v>
      </c>
      <c r="Z18" s="238">
        <v>1.2E-2</v>
      </c>
      <c r="AA18" s="238">
        <v>1.2999999999999999E-2</v>
      </c>
      <c r="AB18" s="247">
        <v>1.9</v>
      </c>
      <c r="AC18" s="247">
        <v>2.2999999999999998</v>
      </c>
      <c r="AD18" s="229">
        <v>0.1</v>
      </c>
      <c r="AE18" s="229">
        <v>0.12</v>
      </c>
      <c r="AF18" s="229">
        <v>2.8</v>
      </c>
      <c r="AG18" s="229">
        <v>3.3</v>
      </c>
      <c r="AH18" s="229">
        <v>0.8</v>
      </c>
      <c r="AI18" s="243">
        <v>0.9</v>
      </c>
      <c r="AJ18" s="525">
        <v>128</v>
      </c>
      <c r="AK18" s="558" t="s">
        <v>44</v>
      </c>
    </row>
    <row r="19" spans="1:37" ht="37.5">
      <c r="A19" s="321" t="s">
        <v>52</v>
      </c>
      <c r="B19" s="78">
        <v>180</v>
      </c>
      <c r="C19" s="108" t="str">
        <f>"200"</f>
        <v>200</v>
      </c>
      <c r="D19" s="269">
        <v>0.63</v>
      </c>
      <c r="E19" s="247">
        <v>0.68</v>
      </c>
      <c r="F19" s="247">
        <v>0.2</v>
      </c>
      <c r="G19" s="247">
        <v>0.28000000000000003</v>
      </c>
      <c r="H19" s="247">
        <v>18.7</v>
      </c>
      <c r="I19" s="247">
        <v>20.76</v>
      </c>
      <c r="J19" s="247">
        <v>79.400000000000006</v>
      </c>
      <c r="K19" s="267">
        <v>88.2</v>
      </c>
      <c r="L19" s="299">
        <v>9.5</v>
      </c>
      <c r="M19" s="300">
        <v>9.5</v>
      </c>
      <c r="N19" s="253">
        <v>19.2</v>
      </c>
      <c r="O19" s="248">
        <v>21.34</v>
      </c>
      <c r="P19" s="247">
        <v>1.53</v>
      </c>
      <c r="Q19" s="247">
        <v>1.7</v>
      </c>
      <c r="R19" s="247">
        <v>0.54</v>
      </c>
      <c r="S19" s="247">
        <v>0.63</v>
      </c>
      <c r="T19" s="247">
        <v>3</v>
      </c>
      <c r="U19" s="267">
        <v>3.44</v>
      </c>
      <c r="V19" s="269">
        <v>0</v>
      </c>
      <c r="W19" s="247">
        <v>0</v>
      </c>
      <c r="X19" s="247">
        <v>0</v>
      </c>
      <c r="Y19" s="247">
        <v>0</v>
      </c>
      <c r="Z19" s="238">
        <v>1E-3</v>
      </c>
      <c r="AA19" s="238">
        <v>1E-3</v>
      </c>
      <c r="AB19" s="247">
        <v>36</v>
      </c>
      <c r="AC19" s="247">
        <v>40</v>
      </c>
      <c r="AD19" s="229">
        <v>0.05</v>
      </c>
      <c r="AE19" s="229">
        <v>0.05</v>
      </c>
      <c r="AF19" s="229">
        <v>0</v>
      </c>
      <c r="AG19" s="229">
        <v>0</v>
      </c>
      <c r="AH19" s="229">
        <v>0</v>
      </c>
      <c r="AI19" s="243">
        <v>0</v>
      </c>
      <c r="AJ19" s="525">
        <v>388</v>
      </c>
      <c r="AK19" s="558" t="s">
        <v>44</v>
      </c>
    </row>
    <row r="20" spans="1:37" ht="39" customHeight="1">
      <c r="A20" s="320" t="s">
        <v>7</v>
      </c>
      <c r="B20" s="280">
        <v>50</v>
      </c>
      <c r="C20" s="281">
        <v>65</v>
      </c>
      <c r="D20" s="269">
        <v>2.75</v>
      </c>
      <c r="E20" s="247">
        <v>3.43</v>
      </c>
      <c r="F20" s="247">
        <v>0.49</v>
      </c>
      <c r="G20" s="247">
        <v>0.62</v>
      </c>
      <c r="H20" s="247">
        <v>13.89</v>
      </c>
      <c r="I20" s="247">
        <v>17.37</v>
      </c>
      <c r="J20" s="247">
        <v>69.39</v>
      </c>
      <c r="K20" s="267">
        <v>86.73</v>
      </c>
      <c r="L20" s="299">
        <v>2</v>
      </c>
      <c r="M20" s="300">
        <v>3.12</v>
      </c>
      <c r="N20" s="253">
        <v>21.84</v>
      </c>
      <c r="O20" s="248">
        <v>27.3</v>
      </c>
      <c r="P20" s="247">
        <v>15.3</v>
      </c>
      <c r="Q20" s="247">
        <v>18.3</v>
      </c>
      <c r="R20" s="247">
        <v>0.6</v>
      </c>
      <c r="S20" s="247">
        <v>0.9</v>
      </c>
      <c r="T20" s="247">
        <v>2.4300000000000002</v>
      </c>
      <c r="U20" s="267">
        <v>3.04</v>
      </c>
      <c r="V20" s="245">
        <v>0.02</v>
      </c>
      <c r="W20" s="246">
        <v>3.0000000000000001E-3</v>
      </c>
      <c r="X20" s="247">
        <v>0</v>
      </c>
      <c r="Y20" s="247">
        <v>0</v>
      </c>
      <c r="Z20" s="244">
        <v>1.6E-2</v>
      </c>
      <c r="AA20" s="244">
        <v>2.5999999999999999E-2</v>
      </c>
      <c r="AB20" s="248">
        <v>0.62</v>
      </c>
      <c r="AC20" s="248">
        <v>0.78</v>
      </c>
      <c r="AD20" s="247">
        <v>0</v>
      </c>
      <c r="AE20" s="247">
        <v>0</v>
      </c>
      <c r="AF20" s="248">
        <v>0</v>
      </c>
      <c r="AG20" s="248">
        <v>0</v>
      </c>
      <c r="AH20" s="248">
        <v>15.45</v>
      </c>
      <c r="AI20" s="249">
        <v>20</v>
      </c>
      <c r="AJ20" s="525"/>
      <c r="AK20" s="291"/>
    </row>
    <row r="21" spans="1:37" ht="58.5" customHeight="1">
      <c r="A21" s="62" t="s">
        <v>20</v>
      </c>
      <c r="B21" s="196">
        <v>30</v>
      </c>
      <c r="C21" s="279">
        <v>50</v>
      </c>
      <c r="D21" s="227">
        <v>3</v>
      </c>
      <c r="E21" s="228">
        <v>3.95</v>
      </c>
      <c r="F21" s="228">
        <v>1.1599999999999999</v>
      </c>
      <c r="G21" s="228">
        <v>1.5</v>
      </c>
      <c r="H21" s="228">
        <v>20.56</v>
      </c>
      <c r="I21" s="228">
        <v>24.15</v>
      </c>
      <c r="J21" s="228">
        <v>104.68</v>
      </c>
      <c r="K21" s="232">
        <v>119.45</v>
      </c>
      <c r="L21" s="295">
        <v>2</v>
      </c>
      <c r="M21" s="296">
        <v>2</v>
      </c>
      <c r="N21" s="227">
        <v>9.4</v>
      </c>
      <c r="O21" s="228">
        <v>11.5</v>
      </c>
      <c r="P21" s="228">
        <v>2.5</v>
      </c>
      <c r="Q21" s="228">
        <v>3.5</v>
      </c>
      <c r="R21" s="228">
        <v>0.5</v>
      </c>
      <c r="S21" s="228">
        <v>0.5</v>
      </c>
      <c r="T21" s="228">
        <v>32</v>
      </c>
      <c r="U21" s="232">
        <v>34</v>
      </c>
      <c r="V21" s="227">
        <v>0</v>
      </c>
      <c r="W21" s="228">
        <v>0</v>
      </c>
      <c r="X21" s="228">
        <v>0.7</v>
      </c>
      <c r="Y21" s="228">
        <v>0.7</v>
      </c>
      <c r="Z21" s="250">
        <v>0</v>
      </c>
      <c r="AA21" s="250">
        <v>0</v>
      </c>
      <c r="AB21" s="228">
        <v>0</v>
      </c>
      <c r="AC21" s="228">
        <v>0</v>
      </c>
      <c r="AD21" s="224">
        <v>0</v>
      </c>
      <c r="AE21" s="224">
        <v>0</v>
      </c>
      <c r="AF21" s="224">
        <v>0</v>
      </c>
      <c r="AG21" s="224">
        <v>0</v>
      </c>
      <c r="AH21" s="224">
        <v>12.4</v>
      </c>
      <c r="AI21" s="264">
        <v>15.5</v>
      </c>
      <c r="AJ21" s="560">
        <v>18</v>
      </c>
      <c r="AK21" s="558" t="s">
        <v>42</v>
      </c>
    </row>
    <row r="22" spans="1:37" ht="19.5" thickBot="1">
      <c r="A22" s="526" t="s">
        <v>5</v>
      </c>
      <c r="B22" s="527">
        <f>B15+B16+B18+B19+B20+B21+50+40</f>
        <v>760</v>
      </c>
      <c r="C22" s="528">
        <f>C15+C16+C18+C19+C20+C21+60+40</f>
        <v>945</v>
      </c>
      <c r="D22" s="529">
        <f t="shared" ref="D22:AC22" si="3">SUM(D15:D21)</f>
        <v>26.22</v>
      </c>
      <c r="E22" s="490">
        <f t="shared" si="3"/>
        <v>31.36</v>
      </c>
      <c r="F22" s="490">
        <f t="shared" si="3"/>
        <v>30.41</v>
      </c>
      <c r="G22" s="490">
        <f t="shared" si="3"/>
        <v>39.020000000000003</v>
      </c>
      <c r="H22" s="490">
        <f t="shared" si="3"/>
        <v>95.45</v>
      </c>
      <c r="I22" s="490">
        <f t="shared" si="3"/>
        <v>116.92000000000002</v>
      </c>
      <c r="J22" s="490">
        <f t="shared" si="3"/>
        <v>785.87999999999988</v>
      </c>
      <c r="K22" s="491">
        <f t="shared" si="3"/>
        <v>959.56000000000017</v>
      </c>
      <c r="L22" s="530">
        <f t="shared" si="3"/>
        <v>81.72</v>
      </c>
      <c r="M22" s="531">
        <f t="shared" si="3"/>
        <v>82.84</v>
      </c>
      <c r="N22" s="529">
        <f t="shared" si="3"/>
        <v>184.34</v>
      </c>
      <c r="O22" s="490">
        <f t="shared" si="3"/>
        <v>233.63000000000002</v>
      </c>
      <c r="P22" s="490">
        <f t="shared" si="3"/>
        <v>58.83</v>
      </c>
      <c r="Q22" s="490">
        <f t="shared" si="3"/>
        <v>73</v>
      </c>
      <c r="R22" s="490">
        <f t="shared" si="3"/>
        <v>9.01</v>
      </c>
      <c r="S22" s="490">
        <f t="shared" si="3"/>
        <v>10.590000000000002</v>
      </c>
      <c r="T22" s="490">
        <f t="shared" si="3"/>
        <v>503.28000000000003</v>
      </c>
      <c r="U22" s="491">
        <f t="shared" si="3"/>
        <v>586.16000000000008</v>
      </c>
      <c r="V22" s="529">
        <f t="shared" si="3"/>
        <v>3577.32</v>
      </c>
      <c r="W22" s="490">
        <f t="shared" si="3"/>
        <v>3974.3030000000003</v>
      </c>
      <c r="X22" s="490">
        <f t="shared" si="3"/>
        <v>14.559999999999999</v>
      </c>
      <c r="Y22" s="490">
        <f t="shared" si="3"/>
        <v>21.299999999999997</v>
      </c>
      <c r="Z22" s="545">
        <f t="shared" si="3"/>
        <v>6.9999999999999993E-2</v>
      </c>
      <c r="AA22" s="545">
        <f t="shared" si="3"/>
        <v>9.6000000000000002E-2</v>
      </c>
      <c r="AB22" s="490">
        <f t="shared" si="3"/>
        <v>41.57</v>
      </c>
      <c r="AC22" s="490">
        <f t="shared" si="3"/>
        <v>47.26</v>
      </c>
      <c r="AD22" s="490">
        <f t="shared" ref="AD22:AI22" si="4">SUM(AD15:AD21)</f>
        <v>0.8</v>
      </c>
      <c r="AE22" s="490">
        <f t="shared" si="4"/>
        <v>0.92</v>
      </c>
      <c r="AF22" s="490">
        <f t="shared" si="4"/>
        <v>11.29</v>
      </c>
      <c r="AG22" s="490">
        <f t="shared" si="4"/>
        <v>13.879999999999999</v>
      </c>
      <c r="AH22" s="490">
        <f t="shared" si="4"/>
        <v>29.04</v>
      </c>
      <c r="AI22" s="491">
        <f t="shared" si="4"/>
        <v>37</v>
      </c>
      <c r="AJ22" s="532"/>
      <c r="AK22" s="533"/>
    </row>
    <row r="23" spans="1:37" ht="19.5" thickBot="1">
      <c r="A23" s="1034" t="s">
        <v>139</v>
      </c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5"/>
      <c r="AG23" s="1035"/>
      <c r="AH23" s="1035"/>
      <c r="AI23" s="1035"/>
      <c r="AJ23" s="1035"/>
      <c r="AK23" s="1036"/>
    </row>
    <row r="24" spans="1:37" ht="33.75" customHeight="1">
      <c r="A24" s="546" t="s">
        <v>126</v>
      </c>
      <c r="B24" s="535">
        <v>200</v>
      </c>
      <c r="C24" s="536">
        <v>250</v>
      </c>
      <c r="D24" s="537">
        <v>6.3</v>
      </c>
      <c r="E24" s="538">
        <v>7.9</v>
      </c>
      <c r="F24" s="538">
        <v>6.7</v>
      </c>
      <c r="G24" s="538">
        <v>8.4</v>
      </c>
      <c r="H24" s="538">
        <v>16.600000000000001</v>
      </c>
      <c r="I24" s="538">
        <v>20.7</v>
      </c>
      <c r="J24" s="538">
        <v>166.6</v>
      </c>
      <c r="K24" s="539">
        <v>208</v>
      </c>
      <c r="L24" s="540">
        <v>3.36</v>
      </c>
      <c r="M24" s="541">
        <v>7</v>
      </c>
      <c r="N24" s="537">
        <v>243</v>
      </c>
      <c r="O24" s="538">
        <v>303.7</v>
      </c>
      <c r="P24" s="538">
        <v>28.2</v>
      </c>
      <c r="Q24" s="538">
        <v>35.25</v>
      </c>
      <c r="R24" s="538">
        <v>0.3</v>
      </c>
      <c r="S24" s="538">
        <v>0.4</v>
      </c>
      <c r="T24" s="538">
        <v>94.3</v>
      </c>
      <c r="U24" s="539">
        <v>117.8</v>
      </c>
      <c r="V24" s="547">
        <v>30</v>
      </c>
      <c r="W24" s="548">
        <v>37.5</v>
      </c>
      <c r="X24" s="538">
        <v>0</v>
      </c>
      <c r="Y24" s="538">
        <v>0</v>
      </c>
      <c r="Z24" s="542">
        <v>0</v>
      </c>
      <c r="AA24" s="542">
        <v>0</v>
      </c>
      <c r="AB24" s="538">
        <v>0.5</v>
      </c>
      <c r="AC24" s="538">
        <v>0.6</v>
      </c>
      <c r="AD24" s="543">
        <v>0.31</v>
      </c>
      <c r="AE24" s="543">
        <v>0.4</v>
      </c>
      <c r="AF24" s="543">
        <v>2.4300000000000002</v>
      </c>
      <c r="AG24" s="543">
        <v>3.03</v>
      </c>
      <c r="AH24" s="543">
        <v>0.26</v>
      </c>
      <c r="AI24" s="544">
        <v>0.3</v>
      </c>
      <c r="AJ24" s="559">
        <v>172</v>
      </c>
      <c r="AK24" s="557" t="s">
        <v>44</v>
      </c>
    </row>
    <row r="25" spans="1:37" ht="18.75">
      <c r="A25" s="320" t="s">
        <v>9</v>
      </c>
      <c r="B25" s="280">
        <v>100</v>
      </c>
      <c r="C25" s="281">
        <v>100</v>
      </c>
      <c r="D25" s="269">
        <v>1.85</v>
      </c>
      <c r="E25" s="247">
        <v>1.85</v>
      </c>
      <c r="F25" s="247">
        <v>0.62</v>
      </c>
      <c r="G25" s="247">
        <v>0.62</v>
      </c>
      <c r="H25" s="247">
        <v>25.9</v>
      </c>
      <c r="I25" s="247">
        <v>25.9</v>
      </c>
      <c r="J25" s="247">
        <v>113.5</v>
      </c>
      <c r="K25" s="267">
        <v>113.5</v>
      </c>
      <c r="L25" s="299">
        <v>20</v>
      </c>
      <c r="M25" s="300">
        <v>3</v>
      </c>
      <c r="N25" s="269">
        <v>8</v>
      </c>
      <c r="O25" s="247">
        <v>8</v>
      </c>
      <c r="P25" s="248">
        <v>42</v>
      </c>
      <c r="Q25" s="248">
        <v>42</v>
      </c>
      <c r="R25" s="248">
        <v>0.6</v>
      </c>
      <c r="S25" s="248">
        <v>0.6</v>
      </c>
      <c r="T25" s="248">
        <v>14</v>
      </c>
      <c r="U25" s="249">
        <v>14</v>
      </c>
      <c r="V25" s="253">
        <v>0</v>
      </c>
      <c r="W25" s="248">
        <v>0</v>
      </c>
      <c r="X25" s="248">
        <v>0.4</v>
      </c>
      <c r="Y25" s="248">
        <v>0.4</v>
      </c>
      <c r="Z25" s="244">
        <v>0.4</v>
      </c>
      <c r="AA25" s="244">
        <v>0.4</v>
      </c>
      <c r="AB25" s="248">
        <v>1</v>
      </c>
      <c r="AC25" s="248">
        <v>1</v>
      </c>
      <c r="AD25" s="229">
        <v>0.05</v>
      </c>
      <c r="AE25" s="229">
        <v>0.05</v>
      </c>
      <c r="AF25" s="229">
        <v>0.05</v>
      </c>
      <c r="AG25" s="229">
        <v>0.05</v>
      </c>
      <c r="AH25" s="229">
        <v>1</v>
      </c>
      <c r="AI25" s="243">
        <v>1</v>
      </c>
      <c r="AJ25" s="525"/>
      <c r="AK25" s="291"/>
    </row>
    <row r="26" spans="1:37" ht="18.75">
      <c r="A26" s="177" t="s">
        <v>5</v>
      </c>
      <c r="B26" s="478">
        <f t="shared" ref="B26:AI26" si="5">SUM(B24:B25)</f>
        <v>300</v>
      </c>
      <c r="C26" s="479">
        <f t="shared" si="5"/>
        <v>350</v>
      </c>
      <c r="D26" s="301">
        <f t="shared" si="5"/>
        <v>8.15</v>
      </c>
      <c r="E26" s="302">
        <f t="shared" si="5"/>
        <v>9.75</v>
      </c>
      <c r="F26" s="302">
        <f t="shared" si="5"/>
        <v>7.32</v>
      </c>
      <c r="G26" s="302">
        <f t="shared" si="5"/>
        <v>9.02</v>
      </c>
      <c r="H26" s="302">
        <f t="shared" si="5"/>
        <v>42.5</v>
      </c>
      <c r="I26" s="302">
        <f t="shared" si="5"/>
        <v>46.599999999999994</v>
      </c>
      <c r="J26" s="302">
        <f t="shared" si="5"/>
        <v>280.10000000000002</v>
      </c>
      <c r="K26" s="303">
        <f t="shared" si="5"/>
        <v>321.5</v>
      </c>
      <c r="L26" s="304">
        <f t="shared" si="5"/>
        <v>23.36</v>
      </c>
      <c r="M26" s="305">
        <f t="shared" si="5"/>
        <v>10</v>
      </c>
      <c r="N26" s="301">
        <f t="shared" si="5"/>
        <v>251</v>
      </c>
      <c r="O26" s="302">
        <f t="shared" si="5"/>
        <v>311.7</v>
      </c>
      <c r="P26" s="302">
        <f t="shared" si="5"/>
        <v>70.2</v>
      </c>
      <c r="Q26" s="302">
        <f t="shared" si="5"/>
        <v>77.25</v>
      </c>
      <c r="R26" s="302">
        <f t="shared" si="5"/>
        <v>0.89999999999999991</v>
      </c>
      <c r="S26" s="302">
        <f t="shared" si="5"/>
        <v>1</v>
      </c>
      <c r="T26" s="302">
        <f t="shared" si="5"/>
        <v>108.3</v>
      </c>
      <c r="U26" s="303">
        <f t="shared" si="5"/>
        <v>131.80000000000001</v>
      </c>
      <c r="V26" s="301">
        <f t="shared" si="5"/>
        <v>30</v>
      </c>
      <c r="W26" s="302">
        <f t="shared" si="5"/>
        <v>37.5</v>
      </c>
      <c r="X26" s="302">
        <f t="shared" si="5"/>
        <v>0.4</v>
      </c>
      <c r="Y26" s="302">
        <f t="shared" si="5"/>
        <v>0.4</v>
      </c>
      <c r="Z26" s="251">
        <f t="shared" si="5"/>
        <v>0.4</v>
      </c>
      <c r="AA26" s="251">
        <f t="shared" si="5"/>
        <v>0.4</v>
      </c>
      <c r="AB26" s="302">
        <f t="shared" si="5"/>
        <v>1.5</v>
      </c>
      <c r="AC26" s="302">
        <f t="shared" si="5"/>
        <v>1.6</v>
      </c>
      <c r="AD26" s="235">
        <f t="shared" si="5"/>
        <v>0.36</v>
      </c>
      <c r="AE26" s="235">
        <f t="shared" si="5"/>
        <v>0.45</v>
      </c>
      <c r="AF26" s="235">
        <f t="shared" si="5"/>
        <v>2.48</v>
      </c>
      <c r="AG26" s="235">
        <f t="shared" si="5"/>
        <v>3.0799999999999996</v>
      </c>
      <c r="AH26" s="235">
        <f t="shared" si="5"/>
        <v>1.26</v>
      </c>
      <c r="AI26" s="473">
        <f t="shared" si="5"/>
        <v>1.3</v>
      </c>
      <c r="AJ26" s="525"/>
      <c r="AK26" s="291"/>
    </row>
    <row r="27" spans="1:37" ht="19.5" thickBot="1">
      <c r="A27" s="549" t="s">
        <v>6</v>
      </c>
      <c r="B27" s="285"/>
      <c r="C27" s="286"/>
      <c r="D27" s="313">
        <f>D26+D22+D13</f>
        <v>50.87</v>
      </c>
      <c r="E27" s="314">
        <f>E26+E22+E13</f>
        <v>57.71</v>
      </c>
      <c r="F27" s="314">
        <f>F13+F22+F26</f>
        <v>60.43</v>
      </c>
      <c r="G27" s="314">
        <f>G26+G22+G13</f>
        <v>79.040000000000006</v>
      </c>
      <c r="H27" s="314">
        <f>H26+H22+H13</f>
        <v>221.04999999999998</v>
      </c>
      <c r="I27" s="314">
        <f>I26+I22+I13</f>
        <v>246.72000000000003</v>
      </c>
      <c r="J27" s="314">
        <f>J26+J22+J13</f>
        <v>1667.58</v>
      </c>
      <c r="K27" s="315">
        <f>K26+K22+K13</f>
        <v>1957.5600000000004</v>
      </c>
      <c r="L27" s="464"/>
      <c r="M27" s="468"/>
      <c r="N27" s="313">
        <f t="shared" ref="N27:AB27" si="6">N26+N22+N13</f>
        <v>680.74</v>
      </c>
      <c r="O27" s="314">
        <f t="shared" si="6"/>
        <v>791.93000000000006</v>
      </c>
      <c r="P27" s="314">
        <f t="shared" si="6"/>
        <v>191.13</v>
      </c>
      <c r="Q27" s="314">
        <f t="shared" si="6"/>
        <v>212.35</v>
      </c>
      <c r="R27" s="314">
        <f t="shared" si="6"/>
        <v>12.11</v>
      </c>
      <c r="S27" s="314">
        <f t="shared" si="6"/>
        <v>13.790000000000003</v>
      </c>
      <c r="T27" s="314">
        <f t="shared" si="6"/>
        <v>954.18000000000006</v>
      </c>
      <c r="U27" s="315">
        <f t="shared" si="6"/>
        <v>1062.46</v>
      </c>
      <c r="V27" s="313">
        <f t="shared" si="6"/>
        <v>3694.7200000000003</v>
      </c>
      <c r="W27" s="314">
        <f t="shared" si="6"/>
        <v>4129.2030000000004</v>
      </c>
      <c r="X27" s="314">
        <f t="shared" si="6"/>
        <v>16.96</v>
      </c>
      <c r="Y27" s="314">
        <f t="shared" si="6"/>
        <v>23.799999999999997</v>
      </c>
      <c r="Z27" s="469">
        <f t="shared" si="6"/>
        <v>0.67</v>
      </c>
      <c r="AA27" s="469">
        <f t="shared" si="6"/>
        <v>0.69599999999999995</v>
      </c>
      <c r="AB27" s="314">
        <f t="shared" si="6"/>
        <v>44.17</v>
      </c>
      <c r="AC27" s="314">
        <f>AC13+AC22+AC26</f>
        <v>49.96</v>
      </c>
      <c r="AD27" s="474">
        <v>1.36</v>
      </c>
      <c r="AE27" s="474">
        <v>1.27</v>
      </c>
      <c r="AF27" s="314">
        <f>AF13+AF22+AF26</f>
        <v>30.27</v>
      </c>
      <c r="AG27" s="314">
        <f>AG13+AG22+AG26</f>
        <v>34.36</v>
      </c>
      <c r="AH27" s="314">
        <v>73.66</v>
      </c>
      <c r="AI27" s="315">
        <v>87.89</v>
      </c>
      <c r="AJ27" s="475"/>
      <c r="AK27" s="345"/>
    </row>
    <row r="28" spans="1:37" ht="15">
      <c r="F28" s="3"/>
    </row>
    <row r="29" spans="1:37" ht="15.75">
      <c r="A29" s="1"/>
      <c r="B29" s="26"/>
      <c r="C29" s="26"/>
      <c r="D29" s="3"/>
      <c r="E29" s="3"/>
      <c r="F29" s="3"/>
      <c r="G29" s="3"/>
      <c r="H29" s="3"/>
      <c r="I29" s="3"/>
      <c r="J29" s="3"/>
      <c r="K29" s="3"/>
      <c r="L29" s="2"/>
      <c r="M29" s="2"/>
    </row>
    <row r="30" spans="1:37" ht="15">
      <c r="A30">
        <v>2</v>
      </c>
      <c r="F30" s="3"/>
    </row>
  </sheetData>
  <mergeCells count="26">
    <mergeCell ref="A6:AK6"/>
    <mergeCell ref="A14:AK14"/>
    <mergeCell ref="A23:AK23"/>
    <mergeCell ref="AK3:AK5"/>
    <mergeCell ref="A3:A5"/>
    <mergeCell ref="AH4:AI4"/>
    <mergeCell ref="AF4:AG4"/>
    <mergeCell ref="N4:O4"/>
    <mergeCell ref="P4:Q4"/>
    <mergeCell ref="R4:S4"/>
    <mergeCell ref="L3:M4"/>
    <mergeCell ref="B3:C4"/>
    <mergeCell ref="D3:E4"/>
    <mergeCell ref="F3:G4"/>
    <mergeCell ref="H3:I4"/>
    <mergeCell ref="J3:K4"/>
    <mergeCell ref="V4:W4"/>
    <mergeCell ref="X4:Y4"/>
    <mergeCell ref="N2:W2"/>
    <mergeCell ref="V3:AI3"/>
    <mergeCell ref="AJ3:AJ5"/>
    <mergeCell ref="AD4:AE4"/>
    <mergeCell ref="Z4:AA4"/>
    <mergeCell ref="AB4:AC4"/>
    <mergeCell ref="N3:U3"/>
    <mergeCell ref="T4:U4"/>
  </mergeCells>
  <pageMargins left="0.11811023622047245" right="0.11811023622047245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5"/>
  <sheetViews>
    <sheetView topLeftCell="G1" zoomScaleNormal="100" workbookViewId="0">
      <selection activeCell="AH5" sqref="AH5:AI5"/>
    </sheetView>
  </sheetViews>
  <sheetFormatPr defaultRowHeight="12.75"/>
  <cols>
    <col min="1" max="1" width="30" customWidth="1"/>
    <col min="2" max="2" width="7.28515625" style="23" customWidth="1"/>
    <col min="3" max="3" width="10.5703125" style="23" customWidth="1"/>
    <col min="4" max="4" width="7.7109375" customWidth="1"/>
    <col min="5" max="5" width="9.85546875" customWidth="1"/>
    <col min="6" max="6" width="6.28515625" customWidth="1"/>
    <col min="7" max="7" width="10.28515625" customWidth="1"/>
    <col min="8" max="8" width="6.5703125" customWidth="1"/>
    <col min="9" max="9" width="9.28515625" customWidth="1"/>
    <col min="10" max="10" width="9.42578125" customWidth="1"/>
    <col min="11" max="11" width="14.28515625" customWidth="1"/>
    <col min="12" max="12" width="8.85546875" hidden="1" customWidth="1"/>
    <col min="13" max="13" width="0" hidden="1" customWidth="1"/>
    <col min="14" max="22" width="9.28515625" bestFit="1" customWidth="1"/>
    <col min="23" max="23" width="10.140625" bestFit="1" customWidth="1"/>
    <col min="24" max="35" width="9.28515625" bestFit="1" customWidth="1"/>
    <col min="36" max="36" width="13.42578125" customWidth="1"/>
    <col min="37" max="37" width="18" customWidth="1"/>
  </cols>
  <sheetData>
    <row r="1" spans="1:37" ht="13.5" thickBot="1"/>
    <row r="2" spans="1:37" ht="21" thickBot="1">
      <c r="J2" s="999" t="s">
        <v>141</v>
      </c>
      <c r="K2" s="1000"/>
      <c r="L2" s="1000"/>
      <c r="M2" s="1000"/>
      <c r="N2" s="1000"/>
      <c r="O2" s="1000"/>
      <c r="P2" s="1000"/>
      <c r="Q2" s="1000"/>
      <c r="R2" s="1000"/>
      <c r="S2" s="1001"/>
    </row>
    <row r="3" spans="1:37" ht="24" customHeight="1" thickBot="1">
      <c r="A3" s="990" t="s">
        <v>0</v>
      </c>
      <c r="B3" s="962" t="s">
        <v>2</v>
      </c>
      <c r="C3" s="963"/>
      <c r="D3" s="958" t="s">
        <v>1</v>
      </c>
      <c r="E3" s="959"/>
      <c r="F3" s="970" t="s">
        <v>3</v>
      </c>
      <c r="G3" s="959"/>
      <c r="H3" s="972" t="s">
        <v>10</v>
      </c>
      <c r="I3" s="972"/>
      <c r="J3" s="974" t="s">
        <v>30</v>
      </c>
      <c r="K3" s="975"/>
      <c r="L3" s="982" t="s">
        <v>12</v>
      </c>
      <c r="M3" s="982"/>
      <c r="N3" s="1043" t="s">
        <v>31</v>
      </c>
      <c r="O3" s="1044"/>
      <c r="P3" s="1044"/>
      <c r="Q3" s="1044"/>
      <c r="R3" s="1044"/>
      <c r="S3" s="1044"/>
      <c r="T3" s="1044"/>
      <c r="U3" s="1045"/>
      <c r="V3" s="1043" t="s">
        <v>16</v>
      </c>
      <c r="W3" s="1044"/>
      <c r="X3" s="1044"/>
      <c r="Y3" s="1044"/>
      <c r="Z3" s="1044"/>
      <c r="AA3" s="1044"/>
      <c r="AB3" s="1044"/>
      <c r="AC3" s="1044"/>
      <c r="AD3" s="1044"/>
      <c r="AE3" s="1044"/>
      <c r="AF3" s="1044"/>
      <c r="AG3" s="1044"/>
      <c r="AH3" s="1044"/>
      <c r="AI3" s="1045"/>
      <c r="AJ3" s="994" t="s">
        <v>38</v>
      </c>
      <c r="AK3" s="992" t="s">
        <v>39</v>
      </c>
    </row>
    <row r="4" spans="1:37" ht="30.75" customHeight="1" thickBot="1">
      <c r="A4" s="991"/>
      <c r="B4" s="964"/>
      <c r="C4" s="965"/>
      <c r="D4" s="960"/>
      <c r="E4" s="961"/>
      <c r="F4" s="971"/>
      <c r="G4" s="961"/>
      <c r="H4" s="973"/>
      <c r="I4" s="973"/>
      <c r="J4" s="976"/>
      <c r="K4" s="977"/>
      <c r="L4" s="983"/>
      <c r="M4" s="983"/>
      <c r="N4" s="966" t="s">
        <v>40</v>
      </c>
      <c r="O4" s="967"/>
      <c r="P4" s="980" t="s">
        <v>34</v>
      </c>
      <c r="Q4" s="967"/>
      <c r="R4" s="980" t="s">
        <v>35</v>
      </c>
      <c r="S4" s="967"/>
      <c r="T4" s="980" t="s">
        <v>33</v>
      </c>
      <c r="U4" s="969"/>
      <c r="V4" s="1047" t="s">
        <v>84</v>
      </c>
      <c r="W4" s="1046"/>
      <c r="X4" s="1046" t="s">
        <v>41</v>
      </c>
      <c r="Y4" s="1046"/>
      <c r="Z4" s="1046" t="s">
        <v>32</v>
      </c>
      <c r="AA4" s="1046"/>
      <c r="AB4" s="1046" t="s">
        <v>17</v>
      </c>
      <c r="AC4" s="1046"/>
      <c r="AD4" s="1046" t="s">
        <v>36</v>
      </c>
      <c r="AE4" s="1046"/>
      <c r="AF4" s="1046" t="s">
        <v>37</v>
      </c>
      <c r="AG4" s="1046"/>
      <c r="AH4" s="980" t="s">
        <v>85</v>
      </c>
      <c r="AI4" s="969"/>
      <c r="AJ4" s="995"/>
      <c r="AK4" s="993"/>
    </row>
    <row r="5" spans="1:37" ht="31.5" customHeight="1" thickBot="1">
      <c r="A5" s="991"/>
      <c r="B5" s="511" t="s">
        <v>155</v>
      </c>
      <c r="C5" s="512" t="s">
        <v>156</v>
      </c>
      <c r="D5" s="513" t="s">
        <v>155</v>
      </c>
      <c r="E5" s="514" t="s">
        <v>156</v>
      </c>
      <c r="F5" s="514" t="s">
        <v>155</v>
      </c>
      <c r="G5" s="514" t="s">
        <v>156</v>
      </c>
      <c r="H5" s="514" t="s">
        <v>155</v>
      </c>
      <c r="I5" s="514" t="s">
        <v>156</v>
      </c>
      <c r="J5" s="514" t="s">
        <v>155</v>
      </c>
      <c r="K5" s="515" t="s">
        <v>156</v>
      </c>
      <c r="L5" s="288" t="s">
        <v>13</v>
      </c>
      <c r="M5" s="289" t="s">
        <v>14</v>
      </c>
      <c r="N5" s="513" t="s">
        <v>155</v>
      </c>
      <c r="O5" s="514" t="s">
        <v>156</v>
      </c>
      <c r="P5" s="514" t="s">
        <v>155</v>
      </c>
      <c r="Q5" s="514" t="s">
        <v>156</v>
      </c>
      <c r="R5" s="514" t="s">
        <v>155</v>
      </c>
      <c r="S5" s="514" t="s">
        <v>156</v>
      </c>
      <c r="T5" s="514" t="s">
        <v>155</v>
      </c>
      <c r="U5" s="515" t="s">
        <v>156</v>
      </c>
      <c r="V5" s="619" t="s">
        <v>155</v>
      </c>
      <c r="W5" s="514" t="s">
        <v>156</v>
      </c>
      <c r="X5" s="514" t="s">
        <v>155</v>
      </c>
      <c r="Y5" s="514" t="s">
        <v>156</v>
      </c>
      <c r="Z5" s="514" t="s">
        <v>155</v>
      </c>
      <c r="AA5" s="514" t="s">
        <v>156</v>
      </c>
      <c r="AB5" s="514" t="s">
        <v>155</v>
      </c>
      <c r="AC5" s="514" t="s">
        <v>156</v>
      </c>
      <c r="AD5" s="514" t="s">
        <v>155</v>
      </c>
      <c r="AE5" s="514" t="s">
        <v>156</v>
      </c>
      <c r="AF5" s="514" t="s">
        <v>155</v>
      </c>
      <c r="AG5" s="514" t="s">
        <v>156</v>
      </c>
      <c r="AH5" s="514" t="s">
        <v>155</v>
      </c>
      <c r="AI5" s="514" t="s">
        <v>156</v>
      </c>
      <c r="AJ5" s="995"/>
      <c r="AK5" s="993"/>
    </row>
    <row r="6" spans="1:37" ht="21" thickBot="1">
      <c r="A6" s="984" t="s">
        <v>137</v>
      </c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5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986"/>
    </row>
    <row r="7" spans="1:37" ht="62.25" customHeight="1">
      <c r="A7" s="546" t="s">
        <v>103</v>
      </c>
      <c r="B7" s="627">
        <v>150</v>
      </c>
      <c r="C7" s="628">
        <v>200</v>
      </c>
      <c r="D7" s="629">
        <v>25.2</v>
      </c>
      <c r="E7" s="630">
        <v>33.6</v>
      </c>
      <c r="F7" s="630">
        <v>15.4</v>
      </c>
      <c r="G7" s="630">
        <v>20.5</v>
      </c>
      <c r="H7" s="630">
        <v>23.7</v>
      </c>
      <c r="I7" s="630">
        <v>31.6</v>
      </c>
      <c r="J7" s="630">
        <v>334.4</v>
      </c>
      <c r="K7" s="631">
        <v>459.2</v>
      </c>
      <c r="L7" s="632">
        <v>45.46</v>
      </c>
      <c r="M7" s="633">
        <v>45.46</v>
      </c>
      <c r="N7" s="629">
        <v>281.5</v>
      </c>
      <c r="O7" s="630">
        <v>375.3</v>
      </c>
      <c r="P7" s="630">
        <v>32.1</v>
      </c>
      <c r="Q7" s="630">
        <v>42.8</v>
      </c>
      <c r="R7" s="630">
        <v>0.8</v>
      </c>
      <c r="S7" s="630">
        <v>1.06</v>
      </c>
      <c r="T7" s="630">
        <v>751.7</v>
      </c>
      <c r="U7" s="631">
        <v>1002.2</v>
      </c>
      <c r="V7" s="629">
        <v>75</v>
      </c>
      <c r="W7" s="630">
        <v>100</v>
      </c>
      <c r="X7" s="630">
        <v>0.5</v>
      </c>
      <c r="Y7" s="630">
        <v>2</v>
      </c>
      <c r="Z7" s="630">
        <v>0.2</v>
      </c>
      <c r="AA7" s="630">
        <v>0.26</v>
      </c>
      <c r="AB7" s="630">
        <v>0.6</v>
      </c>
      <c r="AC7" s="630">
        <v>0.8</v>
      </c>
      <c r="AD7" s="630">
        <v>0.4</v>
      </c>
      <c r="AE7" s="630">
        <v>0.5</v>
      </c>
      <c r="AF7" s="630">
        <v>2.6</v>
      </c>
      <c r="AG7" s="630">
        <v>3.46</v>
      </c>
      <c r="AH7" s="630">
        <v>36.799999999999997</v>
      </c>
      <c r="AI7" s="631">
        <v>61.4</v>
      </c>
      <c r="AJ7" s="634">
        <v>241</v>
      </c>
      <c r="AK7" s="617" t="s">
        <v>42</v>
      </c>
    </row>
    <row r="8" spans="1:37" ht="52.5" customHeight="1">
      <c r="A8" s="321" t="s">
        <v>104</v>
      </c>
      <c r="B8" s="276">
        <v>50</v>
      </c>
      <c r="C8" s="277">
        <v>50</v>
      </c>
      <c r="D8" s="348">
        <v>0.2</v>
      </c>
      <c r="E8" s="349">
        <v>0.2</v>
      </c>
      <c r="F8" s="349">
        <v>0.1</v>
      </c>
      <c r="G8" s="349">
        <v>0.1</v>
      </c>
      <c r="H8" s="349">
        <v>17.7</v>
      </c>
      <c r="I8" s="349">
        <v>17.7</v>
      </c>
      <c r="J8" s="349">
        <v>72</v>
      </c>
      <c r="K8" s="350">
        <v>72</v>
      </c>
      <c r="L8" s="351"/>
      <c r="M8" s="352"/>
      <c r="N8" s="348">
        <v>9.9</v>
      </c>
      <c r="O8" s="349">
        <v>9.9</v>
      </c>
      <c r="P8" s="349">
        <v>6.6</v>
      </c>
      <c r="Q8" s="349">
        <v>6.6</v>
      </c>
      <c r="R8" s="349">
        <v>0.2</v>
      </c>
      <c r="S8" s="349">
        <v>0.2</v>
      </c>
      <c r="T8" s="349">
        <v>7.7</v>
      </c>
      <c r="U8" s="350">
        <v>7.7</v>
      </c>
      <c r="V8" s="348">
        <v>0</v>
      </c>
      <c r="W8" s="349">
        <v>0</v>
      </c>
      <c r="X8" s="349">
        <v>0.1</v>
      </c>
      <c r="Y8" s="349">
        <v>0.1</v>
      </c>
      <c r="Z8" s="349">
        <v>0</v>
      </c>
      <c r="AA8" s="349">
        <v>0</v>
      </c>
      <c r="AB8" s="349">
        <v>3.8</v>
      </c>
      <c r="AC8" s="349">
        <v>3.8</v>
      </c>
      <c r="AD8" s="349">
        <v>0</v>
      </c>
      <c r="AE8" s="349">
        <v>0</v>
      </c>
      <c r="AF8" s="349">
        <v>0.5</v>
      </c>
      <c r="AG8" s="349">
        <v>0.5</v>
      </c>
      <c r="AH8" s="349">
        <v>0</v>
      </c>
      <c r="AI8" s="283">
        <v>0</v>
      </c>
      <c r="AJ8" s="353">
        <v>334</v>
      </c>
      <c r="AK8" s="620" t="s">
        <v>102</v>
      </c>
    </row>
    <row r="9" spans="1:37" ht="42.75" customHeight="1">
      <c r="A9" s="321" t="s">
        <v>105</v>
      </c>
      <c r="B9" s="276">
        <v>100</v>
      </c>
      <c r="C9" s="277">
        <v>100</v>
      </c>
      <c r="D9" s="348">
        <v>0.4</v>
      </c>
      <c r="E9" s="349">
        <v>0.4</v>
      </c>
      <c r="F9" s="349">
        <v>0.4</v>
      </c>
      <c r="G9" s="349">
        <v>0.4</v>
      </c>
      <c r="H9" s="349">
        <v>9.8000000000000007</v>
      </c>
      <c r="I9" s="349">
        <v>9.8000000000000007</v>
      </c>
      <c r="J9" s="349">
        <v>44.4</v>
      </c>
      <c r="K9" s="350">
        <v>44.4</v>
      </c>
      <c r="L9" s="351"/>
      <c r="M9" s="352"/>
      <c r="N9" s="348">
        <v>16</v>
      </c>
      <c r="O9" s="349">
        <v>16</v>
      </c>
      <c r="P9" s="349">
        <v>9</v>
      </c>
      <c r="Q9" s="349">
        <v>9</v>
      </c>
      <c r="R9" s="349">
        <v>2.2000000000000002</v>
      </c>
      <c r="S9" s="349">
        <v>2.2000000000000002</v>
      </c>
      <c r="T9" s="349">
        <v>11</v>
      </c>
      <c r="U9" s="350">
        <v>11</v>
      </c>
      <c r="V9" s="348">
        <v>0</v>
      </c>
      <c r="W9" s="349">
        <v>0</v>
      </c>
      <c r="X9" s="349">
        <v>0.2</v>
      </c>
      <c r="Y9" s="349">
        <v>0.2</v>
      </c>
      <c r="Z9" s="349">
        <v>0</v>
      </c>
      <c r="AA9" s="349">
        <v>0</v>
      </c>
      <c r="AB9" s="349">
        <v>10</v>
      </c>
      <c r="AC9" s="349">
        <v>10</v>
      </c>
      <c r="AD9" s="349">
        <v>0</v>
      </c>
      <c r="AE9" s="349">
        <v>0</v>
      </c>
      <c r="AF9" s="349">
        <v>2</v>
      </c>
      <c r="AG9" s="349">
        <v>2</v>
      </c>
      <c r="AH9" s="349">
        <v>0.1</v>
      </c>
      <c r="AI9" s="283">
        <v>0.1</v>
      </c>
      <c r="AJ9" s="353">
        <v>403</v>
      </c>
      <c r="AK9" s="620" t="s">
        <v>42</v>
      </c>
    </row>
    <row r="10" spans="1:37" ht="42" customHeight="1">
      <c r="A10" s="320" t="s">
        <v>54</v>
      </c>
      <c r="B10" s="278">
        <v>200</v>
      </c>
      <c r="C10" s="279">
        <v>200</v>
      </c>
      <c r="D10" s="348">
        <v>0</v>
      </c>
      <c r="E10" s="349">
        <v>0</v>
      </c>
      <c r="F10" s="349">
        <v>0</v>
      </c>
      <c r="G10" s="349">
        <v>0</v>
      </c>
      <c r="H10" s="349">
        <v>6</v>
      </c>
      <c r="I10" s="349">
        <v>6</v>
      </c>
      <c r="J10" s="349">
        <v>24</v>
      </c>
      <c r="K10" s="350">
        <v>24</v>
      </c>
      <c r="L10" s="351">
        <v>2</v>
      </c>
      <c r="M10" s="352">
        <v>2</v>
      </c>
      <c r="N10" s="348">
        <v>3.6</v>
      </c>
      <c r="O10" s="349">
        <v>3.6</v>
      </c>
      <c r="P10" s="349">
        <v>0</v>
      </c>
      <c r="Q10" s="349">
        <v>0</v>
      </c>
      <c r="R10" s="349">
        <v>0</v>
      </c>
      <c r="S10" s="349">
        <v>0</v>
      </c>
      <c r="T10" s="349">
        <v>5.8</v>
      </c>
      <c r="U10" s="350">
        <v>5.8</v>
      </c>
      <c r="V10" s="348">
        <v>0</v>
      </c>
      <c r="W10" s="349">
        <v>0</v>
      </c>
      <c r="X10" s="349">
        <v>0</v>
      </c>
      <c r="Y10" s="349">
        <v>0</v>
      </c>
      <c r="Z10" s="349">
        <v>0</v>
      </c>
      <c r="AA10" s="349">
        <v>0</v>
      </c>
      <c r="AB10" s="349">
        <v>0</v>
      </c>
      <c r="AC10" s="349">
        <v>0</v>
      </c>
      <c r="AD10" s="349">
        <v>0</v>
      </c>
      <c r="AE10" s="349">
        <v>0</v>
      </c>
      <c r="AF10" s="349">
        <v>0</v>
      </c>
      <c r="AG10" s="349">
        <v>0</v>
      </c>
      <c r="AH10" s="349">
        <v>0</v>
      </c>
      <c r="AI10" s="350">
        <v>0</v>
      </c>
      <c r="AJ10" s="354">
        <v>420</v>
      </c>
      <c r="AK10" s="620" t="s">
        <v>42</v>
      </c>
    </row>
    <row r="11" spans="1:37" ht="37.5" customHeight="1">
      <c r="A11" s="320" t="s">
        <v>55</v>
      </c>
      <c r="B11" s="276">
        <v>10</v>
      </c>
      <c r="C11" s="277">
        <v>20</v>
      </c>
      <c r="D11" s="348">
        <v>0.1</v>
      </c>
      <c r="E11" s="349">
        <v>0.2</v>
      </c>
      <c r="F11" s="349">
        <v>8.3000000000000007</v>
      </c>
      <c r="G11" s="349">
        <v>16.600000000000001</v>
      </c>
      <c r="H11" s="349">
        <v>0.1</v>
      </c>
      <c r="I11" s="349">
        <v>0.2</v>
      </c>
      <c r="J11" s="349">
        <v>74.900000000000006</v>
      </c>
      <c r="K11" s="350">
        <v>149.80000000000001</v>
      </c>
      <c r="L11" s="351"/>
      <c r="M11" s="352"/>
      <c r="N11" s="348">
        <v>1.2</v>
      </c>
      <c r="O11" s="349">
        <v>2.4</v>
      </c>
      <c r="P11" s="349">
        <v>0</v>
      </c>
      <c r="Q11" s="349">
        <v>0</v>
      </c>
      <c r="R11" s="349">
        <v>0</v>
      </c>
      <c r="S11" s="349">
        <v>0</v>
      </c>
      <c r="T11" s="349">
        <v>1.9</v>
      </c>
      <c r="U11" s="350">
        <v>3.8</v>
      </c>
      <c r="V11" s="348">
        <v>30</v>
      </c>
      <c r="W11" s="349">
        <v>60</v>
      </c>
      <c r="X11" s="349">
        <v>0.1</v>
      </c>
      <c r="Y11" s="349">
        <v>0.2</v>
      </c>
      <c r="Z11" s="349">
        <v>0</v>
      </c>
      <c r="AA11" s="349">
        <v>0</v>
      </c>
      <c r="AB11" s="349">
        <v>0</v>
      </c>
      <c r="AC11" s="349">
        <v>0</v>
      </c>
      <c r="AD11" s="349">
        <v>0</v>
      </c>
      <c r="AE11" s="349">
        <v>0</v>
      </c>
      <c r="AF11" s="349">
        <v>0.9</v>
      </c>
      <c r="AG11" s="349">
        <v>1.8</v>
      </c>
      <c r="AH11" s="349">
        <v>0</v>
      </c>
      <c r="AI11" s="350">
        <v>0</v>
      </c>
      <c r="AJ11" s="353">
        <v>13</v>
      </c>
      <c r="AK11" s="618" t="s">
        <v>100</v>
      </c>
    </row>
    <row r="12" spans="1:37" ht="51.75" customHeight="1">
      <c r="A12" s="62" t="s">
        <v>20</v>
      </c>
      <c r="B12" s="196">
        <v>20</v>
      </c>
      <c r="C12" s="279">
        <v>50</v>
      </c>
      <c r="D12" s="348">
        <v>1.5</v>
      </c>
      <c r="E12" s="349">
        <v>3.95</v>
      </c>
      <c r="F12" s="349">
        <v>0.6</v>
      </c>
      <c r="G12" s="349">
        <v>1.5</v>
      </c>
      <c r="H12" s="349">
        <v>10.3</v>
      </c>
      <c r="I12" s="349">
        <v>24.15</v>
      </c>
      <c r="J12" s="349">
        <v>52.3</v>
      </c>
      <c r="K12" s="350">
        <v>119.45</v>
      </c>
      <c r="L12" s="351">
        <v>2</v>
      </c>
      <c r="M12" s="352">
        <v>2</v>
      </c>
      <c r="N12" s="348">
        <v>4.7</v>
      </c>
      <c r="O12" s="349">
        <v>11.5</v>
      </c>
      <c r="P12" s="349">
        <v>2.6</v>
      </c>
      <c r="Q12" s="349">
        <v>6.5</v>
      </c>
      <c r="R12" s="349">
        <v>0.2</v>
      </c>
      <c r="S12" s="349">
        <v>0.5</v>
      </c>
      <c r="T12" s="349">
        <v>16.8</v>
      </c>
      <c r="U12" s="350">
        <v>42</v>
      </c>
      <c r="V12" s="348">
        <v>0</v>
      </c>
      <c r="W12" s="349">
        <v>0</v>
      </c>
      <c r="X12" s="349">
        <v>0.3</v>
      </c>
      <c r="Y12" s="349">
        <v>0.7</v>
      </c>
      <c r="Z12" s="349">
        <v>0</v>
      </c>
      <c r="AA12" s="349">
        <v>0</v>
      </c>
      <c r="AB12" s="349">
        <v>0</v>
      </c>
      <c r="AC12" s="349">
        <v>0</v>
      </c>
      <c r="AD12" s="355">
        <v>0</v>
      </c>
      <c r="AE12" s="349">
        <v>0</v>
      </c>
      <c r="AF12" s="349">
        <v>0</v>
      </c>
      <c r="AG12" s="349">
        <v>0</v>
      </c>
      <c r="AH12" s="349">
        <v>12.4</v>
      </c>
      <c r="AI12" s="350">
        <v>15.5</v>
      </c>
      <c r="AJ12" s="353">
        <v>18</v>
      </c>
      <c r="AK12" s="620" t="s">
        <v>42</v>
      </c>
    </row>
    <row r="13" spans="1:37" ht="19.5" thickBot="1">
      <c r="A13" s="635" t="s">
        <v>5</v>
      </c>
      <c r="B13" s="636">
        <f>SUM(B7:B12)</f>
        <v>530</v>
      </c>
      <c r="C13" s="637">
        <f>SUM(C7:C12)</f>
        <v>620</v>
      </c>
      <c r="D13" s="638">
        <f t="shared" ref="D13:Q13" si="0">SUM(D7:D12)</f>
        <v>27.4</v>
      </c>
      <c r="E13" s="639">
        <f t="shared" si="0"/>
        <v>38.350000000000009</v>
      </c>
      <c r="F13" s="639">
        <f t="shared" si="0"/>
        <v>24.800000000000004</v>
      </c>
      <c r="G13" s="639">
        <f t="shared" si="0"/>
        <v>39.1</v>
      </c>
      <c r="H13" s="639">
        <f t="shared" si="0"/>
        <v>67.600000000000009</v>
      </c>
      <c r="I13" s="639">
        <f t="shared" si="0"/>
        <v>89.449999999999989</v>
      </c>
      <c r="J13" s="639">
        <f t="shared" si="0"/>
        <v>601.99999999999989</v>
      </c>
      <c r="K13" s="640">
        <f t="shared" si="0"/>
        <v>868.85000000000014</v>
      </c>
      <c r="L13" s="641">
        <f t="shared" si="0"/>
        <v>49.46</v>
      </c>
      <c r="M13" s="642">
        <f t="shared" si="0"/>
        <v>49.46</v>
      </c>
      <c r="N13" s="638">
        <f t="shared" si="0"/>
        <v>316.89999999999998</v>
      </c>
      <c r="O13" s="639">
        <f t="shared" si="0"/>
        <v>418.7</v>
      </c>
      <c r="P13" s="639">
        <f t="shared" si="0"/>
        <v>50.300000000000004</v>
      </c>
      <c r="Q13" s="639">
        <f t="shared" si="0"/>
        <v>64.900000000000006</v>
      </c>
      <c r="R13" s="639">
        <v>1.5</v>
      </c>
      <c r="S13" s="639">
        <f t="shared" ref="S13:AI13" si="1">SUM(S7:S12)</f>
        <v>3.96</v>
      </c>
      <c r="T13" s="639">
        <f t="shared" si="1"/>
        <v>794.9</v>
      </c>
      <c r="U13" s="640">
        <f t="shared" si="1"/>
        <v>1072.5</v>
      </c>
      <c r="V13" s="638">
        <f t="shared" si="1"/>
        <v>105</v>
      </c>
      <c r="W13" s="639">
        <f t="shared" si="1"/>
        <v>160</v>
      </c>
      <c r="X13" s="639">
        <f t="shared" si="1"/>
        <v>1.2</v>
      </c>
      <c r="Y13" s="639">
        <f t="shared" si="1"/>
        <v>3.2</v>
      </c>
      <c r="Z13" s="639">
        <f t="shared" si="1"/>
        <v>0.2</v>
      </c>
      <c r="AA13" s="639">
        <f t="shared" si="1"/>
        <v>0.26</v>
      </c>
      <c r="AB13" s="639">
        <f t="shared" si="1"/>
        <v>14.399999999999999</v>
      </c>
      <c r="AC13" s="639">
        <f t="shared" si="1"/>
        <v>14.6</v>
      </c>
      <c r="AD13" s="639">
        <f t="shared" si="1"/>
        <v>0.4</v>
      </c>
      <c r="AE13" s="643">
        <f t="shared" si="1"/>
        <v>0.5</v>
      </c>
      <c r="AF13" s="643">
        <f t="shared" si="1"/>
        <v>6</v>
      </c>
      <c r="AG13" s="643">
        <f t="shared" si="1"/>
        <v>7.76</v>
      </c>
      <c r="AH13" s="643">
        <f t="shared" si="1"/>
        <v>49.3</v>
      </c>
      <c r="AI13" s="644">
        <f t="shared" si="1"/>
        <v>77</v>
      </c>
      <c r="AJ13" s="645"/>
      <c r="AK13" s="646"/>
    </row>
    <row r="14" spans="1:37" ht="21" thickBot="1">
      <c r="A14" s="984" t="s">
        <v>138</v>
      </c>
      <c r="B14" s="985"/>
      <c r="C14" s="985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5"/>
      <c r="R14" s="985"/>
      <c r="S14" s="985"/>
      <c r="T14" s="985"/>
      <c r="U14" s="985"/>
      <c r="V14" s="985"/>
      <c r="W14" s="985"/>
      <c r="X14" s="985"/>
      <c r="Y14" s="985"/>
      <c r="Z14" s="985"/>
      <c r="AA14" s="985"/>
      <c r="AB14" s="985"/>
      <c r="AC14" s="985"/>
      <c r="AD14" s="985"/>
      <c r="AE14" s="985"/>
      <c r="AF14" s="985"/>
      <c r="AG14" s="985"/>
      <c r="AH14" s="985"/>
      <c r="AI14" s="985"/>
      <c r="AJ14" s="985"/>
      <c r="AK14" s="986"/>
    </row>
    <row r="15" spans="1:37" ht="48" customHeight="1">
      <c r="A15" s="546" t="s">
        <v>131</v>
      </c>
      <c r="B15" s="535">
        <v>60</v>
      </c>
      <c r="C15" s="536">
        <v>100</v>
      </c>
      <c r="D15" s="647">
        <v>0.84</v>
      </c>
      <c r="E15" s="648">
        <v>1.4</v>
      </c>
      <c r="F15" s="648">
        <v>3.6</v>
      </c>
      <c r="G15" s="648">
        <v>6</v>
      </c>
      <c r="H15" s="648">
        <v>5</v>
      </c>
      <c r="I15" s="648">
        <v>8.3000000000000007</v>
      </c>
      <c r="J15" s="648">
        <v>55.7</v>
      </c>
      <c r="K15" s="649">
        <v>92.8</v>
      </c>
      <c r="L15" s="650"/>
      <c r="M15" s="651"/>
      <c r="N15" s="652">
        <v>21.24</v>
      </c>
      <c r="O15" s="653">
        <v>35.4</v>
      </c>
      <c r="P15" s="648">
        <v>12.3</v>
      </c>
      <c r="Q15" s="648">
        <v>20.6</v>
      </c>
      <c r="R15" s="648">
        <v>0.8</v>
      </c>
      <c r="S15" s="648">
        <v>1.32</v>
      </c>
      <c r="T15" s="648">
        <v>24.4</v>
      </c>
      <c r="U15" s="649">
        <v>40.6</v>
      </c>
      <c r="V15" s="654">
        <v>0</v>
      </c>
      <c r="W15" s="655">
        <v>0</v>
      </c>
      <c r="X15" s="648">
        <v>2.5000000000000001E-2</v>
      </c>
      <c r="Y15" s="648">
        <v>0.03</v>
      </c>
      <c r="Z15" s="656">
        <v>0.01</v>
      </c>
      <c r="AA15" s="656">
        <v>1.7000000000000001E-2</v>
      </c>
      <c r="AB15" s="657">
        <v>3.9</v>
      </c>
      <c r="AC15" s="653">
        <v>6.6</v>
      </c>
      <c r="AD15" s="648">
        <v>0</v>
      </c>
      <c r="AE15" s="653">
        <v>0</v>
      </c>
      <c r="AF15" s="653">
        <v>0.6</v>
      </c>
      <c r="AG15" s="653">
        <v>0.6</v>
      </c>
      <c r="AH15" s="653">
        <v>0.06</v>
      </c>
      <c r="AI15" s="658">
        <v>0.06</v>
      </c>
      <c r="AJ15" s="659">
        <v>52</v>
      </c>
      <c r="AK15" s="617" t="s">
        <v>44</v>
      </c>
    </row>
    <row r="16" spans="1:37" ht="45" customHeight="1">
      <c r="A16" s="321" t="s">
        <v>117</v>
      </c>
      <c r="B16" s="280" t="s">
        <v>19</v>
      </c>
      <c r="C16" s="281" t="s">
        <v>83</v>
      </c>
      <c r="D16" s="372">
        <v>1.87</v>
      </c>
      <c r="E16" s="373">
        <v>2.34</v>
      </c>
      <c r="F16" s="373">
        <v>2.2599999999999998</v>
      </c>
      <c r="G16" s="373">
        <v>2.83</v>
      </c>
      <c r="H16" s="373">
        <v>13.5</v>
      </c>
      <c r="I16" s="373">
        <v>16.87</v>
      </c>
      <c r="J16" s="373">
        <v>91.2</v>
      </c>
      <c r="K16" s="374">
        <v>114</v>
      </c>
      <c r="L16" s="375">
        <v>15.9</v>
      </c>
      <c r="M16" s="376">
        <v>19.88</v>
      </c>
      <c r="N16" s="372">
        <v>24.36</v>
      </c>
      <c r="O16" s="373">
        <v>3.45</v>
      </c>
      <c r="P16" s="377">
        <v>12</v>
      </c>
      <c r="Q16" s="377">
        <v>16</v>
      </c>
      <c r="R16" s="377">
        <v>0.8</v>
      </c>
      <c r="S16" s="377">
        <v>1.2</v>
      </c>
      <c r="T16" s="377">
        <v>61.18</v>
      </c>
      <c r="U16" s="378">
        <v>77.73</v>
      </c>
      <c r="V16" s="367">
        <v>0</v>
      </c>
      <c r="W16" s="368">
        <v>0</v>
      </c>
      <c r="X16" s="373">
        <v>1.02</v>
      </c>
      <c r="Y16" s="373">
        <v>1.28</v>
      </c>
      <c r="Z16" s="379">
        <v>0.11</v>
      </c>
      <c r="AA16" s="379">
        <v>0.14000000000000001</v>
      </c>
      <c r="AB16" s="380">
        <v>0.96</v>
      </c>
      <c r="AC16" s="373">
        <v>1.2</v>
      </c>
      <c r="AD16" s="381">
        <v>0.03</v>
      </c>
      <c r="AE16" s="381">
        <v>0.03</v>
      </c>
      <c r="AF16" s="382">
        <v>1.03</v>
      </c>
      <c r="AG16" s="382">
        <v>1.3</v>
      </c>
      <c r="AH16" s="382">
        <v>0.9</v>
      </c>
      <c r="AI16" s="383">
        <v>1.2</v>
      </c>
      <c r="AJ16" s="358">
        <v>97</v>
      </c>
      <c r="AK16" s="618" t="s">
        <v>44</v>
      </c>
    </row>
    <row r="17" spans="1:38" ht="48" customHeight="1">
      <c r="A17" s="320" t="s">
        <v>56</v>
      </c>
      <c r="B17" s="280">
        <v>90</v>
      </c>
      <c r="C17" s="281">
        <v>100</v>
      </c>
      <c r="D17" s="363">
        <v>18.78</v>
      </c>
      <c r="E17" s="360">
        <v>23.48</v>
      </c>
      <c r="F17" s="360">
        <v>20.64</v>
      </c>
      <c r="G17" s="360">
        <v>25.8</v>
      </c>
      <c r="H17" s="360">
        <v>0.38</v>
      </c>
      <c r="I17" s="360">
        <v>0.48</v>
      </c>
      <c r="J17" s="360">
        <v>262.39999999999998</v>
      </c>
      <c r="K17" s="364">
        <v>328</v>
      </c>
      <c r="L17" s="361"/>
      <c r="M17" s="362"/>
      <c r="N17" s="365">
        <v>44.8</v>
      </c>
      <c r="O17" s="366">
        <v>56</v>
      </c>
      <c r="P17" s="360">
        <v>8</v>
      </c>
      <c r="Q17" s="360">
        <v>10</v>
      </c>
      <c r="R17" s="360">
        <v>1.6</v>
      </c>
      <c r="S17" s="360">
        <v>2</v>
      </c>
      <c r="T17" s="360">
        <v>132.80000000000001</v>
      </c>
      <c r="U17" s="364">
        <v>166</v>
      </c>
      <c r="V17" s="367">
        <v>80</v>
      </c>
      <c r="W17" s="368">
        <v>100</v>
      </c>
      <c r="X17" s="360">
        <v>0.8</v>
      </c>
      <c r="Y17" s="360">
        <v>1</v>
      </c>
      <c r="Z17" s="369">
        <v>0.03</v>
      </c>
      <c r="AA17" s="369">
        <v>0.04</v>
      </c>
      <c r="AB17" s="370">
        <v>1.89</v>
      </c>
      <c r="AC17" s="366">
        <v>2.36</v>
      </c>
      <c r="AD17" s="380">
        <v>0.06</v>
      </c>
      <c r="AE17" s="370">
        <v>7.0000000000000007E-2</v>
      </c>
      <c r="AF17" s="366">
        <v>2.9</v>
      </c>
      <c r="AG17" s="366">
        <v>2.9</v>
      </c>
      <c r="AH17" s="366">
        <v>23.2</v>
      </c>
      <c r="AI17" s="371">
        <v>29</v>
      </c>
      <c r="AJ17" s="358">
        <v>288</v>
      </c>
      <c r="AK17" s="618" t="s">
        <v>44</v>
      </c>
    </row>
    <row r="18" spans="1:38" ht="39.75" customHeight="1">
      <c r="A18" s="346" t="s">
        <v>118</v>
      </c>
      <c r="B18" s="280" t="str">
        <f>"150"</f>
        <v>150</v>
      </c>
      <c r="C18" s="281" t="str">
        <f>"180"</f>
        <v>180</v>
      </c>
      <c r="D18" s="363">
        <v>3.78</v>
      </c>
      <c r="E18" s="360">
        <v>4.54</v>
      </c>
      <c r="F18" s="360">
        <v>7.78</v>
      </c>
      <c r="G18" s="360">
        <v>9.34</v>
      </c>
      <c r="H18" s="360">
        <v>39.29</v>
      </c>
      <c r="I18" s="360">
        <v>47.15</v>
      </c>
      <c r="J18" s="360">
        <v>242</v>
      </c>
      <c r="K18" s="364">
        <v>290.39999999999998</v>
      </c>
      <c r="L18" s="361">
        <v>10</v>
      </c>
      <c r="M18" s="362">
        <v>10</v>
      </c>
      <c r="N18" s="365">
        <v>17.04</v>
      </c>
      <c r="O18" s="366">
        <v>20.45</v>
      </c>
      <c r="P18" s="360">
        <v>14</v>
      </c>
      <c r="Q18" s="360">
        <v>17</v>
      </c>
      <c r="R18" s="360">
        <v>0.59</v>
      </c>
      <c r="S18" s="360">
        <v>0.71</v>
      </c>
      <c r="T18" s="360">
        <v>40</v>
      </c>
      <c r="U18" s="364">
        <v>48</v>
      </c>
      <c r="V18" s="367">
        <v>4</v>
      </c>
      <c r="W18" s="368">
        <v>4.8</v>
      </c>
      <c r="X18" s="360">
        <v>0.25</v>
      </c>
      <c r="Y18" s="360">
        <v>0.3</v>
      </c>
      <c r="Z18" s="369">
        <v>0.03</v>
      </c>
      <c r="AA18" s="369">
        <v>0.04</v>
      </c>
      <c r="AB18" s="370">
        <v>0</v>
      </c>
      <c r="AC18" s="366">
        <v>0</v>
      </c>
      <c r="AD18" s="380">
        <v>0.03</v>
      </c>
      <c r="AE18" s="370">
        <v>0.03</v>
      </c>
      <c r="AF18" s="366">
        <v>2.08</v>
      </c>
      <c r="AG18" s="366">
        <v>2.5</v>
      </c>
      <c r="AH18" s="366">
        <v>7.2</v>
      </c>
      <c r="AI18" s="371">
        <v>8.6</v>
      </c>
      <c r="AJ18" s="358">
        <v>517</v>
      </c>
      <c r="AK18" s="618" t="s">
        <v>44</v>
      </c>
    </row>
    <row r="19" spans="1:38" ht="47.25" customHeight="1">
      <c r="A19" s="320" t="s">
        <v>58</v>
      </c>
      <c r="B19" s="78">
        <v>180</v>
      </c>
      <c r="C19" s="108" t="str">
        <f>"200"</f>
        <v>200</v>
      </c>
      <c r="D19" s="136">
        <v>0.18</v>
      </c>
      <c r="E19" s="114">
        <v>0.16</v>
      </c>
      <c r="F19" s="114">
        <v>0.18</v>
      </c>
      <c r="G19" s="114">
        <v>0.16</v>
      </c>
      <c r="H19" s="114">
        <v>25.11</v>
      </c>
      <c r="I19" s="114">
        <v>27.88</v>
      </c>
      <c r="J19" s="114">
        <v>103.14</v>
      </c>
      <c r="K19" s="139">
        <v>114.6</v>
      </c>
      <c r="L19" s="116"/>
      <c r="M19" s="115"/>
      <c r="N19" s="136">
        <v>12.7</v>
      </c>
      <c r="O19" s="114">
        <v>14.18</v>
      </c>
      <c r="P19" s="114">
        <v>2.25</v>
      </c>
      <c r="Q19" s="114">
        <v>2.5</v>
      </c>
      <c r="R19" s="140">
        <v>0.86</v>
      </c>
      <c r="S19" s="140">
        <v>0.95</v>
      </c>
      <c r="T19" s="114">
        <v>3.96</v>
      </c>
      <c r="U19" s="139">
        <v>4.4000000000000004</v>
      </c>
      <c r="V19" s="136">
        <v>0</v>
      </c>
      <c r="W19" s="114">
        <v>0</v>
      </c>
      <c r="X19" s="114">
        <v>0.09</v>
      </c>
      <c r="Y19" s="114">
        <v>0.08</v>
      </c>
      <c r="Z19" s="141">
        <v>1.7999999999999999E-2</v>
      </c>
      <c r="AA19" s="141">
        <v>0.02</v>
      </c>
      <c r="AB19" s="140">
        <v>0.81</v>
      </c>
      <c r="AC19" s="140">
        <v>0.9</v>
      </c>
      <c r="AD19" s="140">
        <v>0</v>
      </c>
      <c r="AE19" s="140">
        <v>0</v>
      </c>
      <c r="AF19" s="140">
        <v>0.72</v>
      </c>
      <c r="AG19" s="140">
        <v>0.8</v>
      </c>
      <c r="AH19" s="140">
        <v>0.09</v>
      </c>
      <c r="AI19" s="166">
        <v>0.1</v>
      </c>
      <c r="AJ19" s="402">
        <v>342</v>
      </c>
      <c r="AK19" s="618" t="s">
        <v>44</v>
      </c>
    </row>
    <row r="20" spans="1:38" ht="24" customHeight="1">
      <c r="A20" s="320" t="s">
        <v>7</v>
      </c>
      <c r="B20" s="280">
        <v>50</v>
      </c>
      <c r="C20" s="281">
        <v>65</v>
      </c>
      <c r="D20" s="363">
        <v>2.75</v>
      </c>
      <c r="E20" s="360">
        <v>3.43</v>
      </c>
      <c r="F20" s="360">
        <v>0.49</v>
      </c>
      <c r="G20" s="360">
        <v>0.62</v>
      </c>
      <c r="H20" s="360">
        <v>13.89</v>
      </c>
      <c r="I20" s="360">
        <v>17.37</v>
      </c>
      <c r="J20" s="360">
        <v>69.39</v>
      </c>
      <c r="K20" s="364">
        <v>86.73</v>
      </c>
      <c r="L20" s="361">
        <v>2</v>
      </c>
      <c r="M20" s="362">
        <v>3.12</v>
      </c>
      <c r="N20" s="365">
        <v>21.84</v>
      </c>
      <c r="O20" s="366">
        <v>27.3</v>
      </c>
      <c r="P20" s="360">
        <v>15.3</v>
      </c>
      <c r="Q20" s="360">
        <v>18.3</v>
      </c>
      <c r="R20" s="360">
        <v>0.6</v>
      </c>
      <c r="S20" s="360">
        <v>0.9</v>
      </c>
      <c r="T20" s="360">
        <v>2.4300000000000002</v>
      </c>
      <c r="U20" s="364">
        <v>3.04</v>
      </c>
      <c r="V20" s="367">
        <v>0.02</v>
      </c>
      <c r="W20" s="368">
        <v>3.0000000000000001E-3</v>
      </c>
      <c r="X20" s="360">
        <v>0</v>
      </c>
      <c r="Y20" s="360">
        <v>0</v>
      </c>
      <c r="Z20" s="369">
        <v>0.16</v>
      </c>
      <c r="AA20" s="369">
        <v>0.26</v>
      </c>
      <c r="AB20" s="366">
        <v>0.62</v>
      </c>
      <c r="AC20" s="366">
        <v>0.78</v>
      </c>
      <c r="AD20" s="360">
        <v>0</v>
      </c>
      <c r="AE20" s="360">
        <v>0</v>
      </c>
      <c r="AF20" s="366">
        <v>0</v>
      </c>
      <c r="AG20" s="366">
        <v>0</v>
      </c>
      <c r="AH20" s="366">
        <v>15.45</v>
      </c>
      <c r="AI20" s="371">
        <v>20</v>
      </c>
      <c r="AJ20" s="358"/>
      <c r="AK20" s="621"/>
    </row>
    <row r="21" spans="1:38" ht="53.25" customHeight="1">
      <c r="A21" s="62" t="s">
        <v>20</v>
      </c>
      <c r="B21" s="196">
        <v>30</v>
      </c>
      <c r="C21" s="279">
        <v>50</v>
      </c>
      <c r="D21" s="348">
        <v>3</v>
      </c>
      <c r="E21" s="349">
        <v>3.95</v>
      </c>
      <c r="F21" s="349">
        <v>1.1599999999999999</v>
      </c>
      <c r="G21" s="349">
        <v>1.5</v>
      </c>
      <c r="H21" s="349">
        <v>20.56</v>
      </c>
      <c r="I21" s="349">
        <v>24.15</v>
      </c>
      <c r="J21" s="349">
        <v>104.68</v>
      </c>
      <c r="K21" s="350">
        <v>119.45</v>
      </c>
      <c r="L21" s="351">
        <v>2</v>
      </c>
      <c r="M21" s="352">
        <v>2</v>
      </c>
      <c r="N21" s="348">
        <v>9.4</v>
      </c>
      <c r="O21" s="349">
        <v>11.5</v>
      </c>
      <c r="P21" s="349">
        <v>2.5</v>
      </c>
      <c r="Q21" s="349">
        <v>3.5</v>
      </c>
      <c r="R21" s="349">
        <v>0.5</v>
      </c>
      <c r="S21" s="349">
        <v>0.5</v>
      </c>
      <c r="T21" s="349">
        <v>32</v>
      </c>
      <c r="U21" s="350">
        <v>34</v>
      </c>
      <c r="V21" s="384">
        <v>0</v>
      </c>
      <c r="W21" s="385">
        <v>0</v>
      </c>
      <c r="X21" s="349">
        <v>0.7</v>
      </c>
      <c r="Y21" s="349">
        <v>0.7</v>
      </c>
      <c r="Z21" s="386">
        <v>0</v>
      </c>
      <c r="AA21" s="386">
        <v>0</v>
      </c>
      <c r="AB21" s="387">
        <v>0</v>
      </c>
      <c r="AC21" s="349">
        <v>0</v>
      </c>
      <c r="AD21" s="355">
        <v>0</v>
      </c>
      <c r="AE21" s="349">
        <v>0</v>
      </c>
      <c r="AF21" s="349">
        <v>0</v>
      </c>
      <c r="AG21" s="349">
        <v>0</v>
      </c>
      <c r="AH21" s="349">
        <v>12.4</v>
      </c>
      <c r="AI21" s="350">
        <v>15.5</v>
      </c>
      <c r="AJ21" s="353">
        <v>18</v>
      </c>
      <c r="AK21" s="620" t="s">
        <v>42</v>
      </c>
    </row>
    <row r="22" spans="1:38" ht="19.149999999999999" customHeight="1">
      <c r="A22" s="626" t="s">
        <v>5</v>
      </c>
      <c r="B22" s="478">
        <f>B15+B16+B17+B18+B19+B20+B21</f>
        <v>760</v>
      </c>
      <c r="C22" s="479">
        <f>C15+C16+C17+C18+C19+C20+C21</f>
        <v>945</v>
      </c>
      <c r="D22" s="359">
        <f t="shared" ref="D22:K22" ca="1" si="2">SUM(D15:D25)</f>
        <v>30.830000000000002</v>
      </c>
      <c r="E22" s="356">
        <f t="shared" ca="1" si="2"/>
        <v>37.46</v>
      </c>
      <c r="F22" s="356">
        <f t="shared" ca="1" si="2"/>
        <v>32.49</v>
      </c>
      <c r="G22" s="356">
        <f t="shared" ca="1" si="2"/>
        <v>39.979999999999997</v>
      </c>
      <c r="H22" s="356">
        <f t="shared" ca="1" si="2"/>
        <v>113.88</v>
      </c>
      <c r="I22" s="356">
        <f t="shared" ca="1" si="2"/>
        <v>131.4</v>
      </c>
      <c r="J22" s="356">
        <f t="shared" ca="1" si="2"/>
        <v>874.66</v>
      </c>
      <c r="K22" s="357">
        <f t="shared" ca="1" si="2"/>
        <v>1045.32</v>
      </c>
      <c r="L22" s="388"/>
      <c r="M22" s="389"/>
      <c r="N22" s="359">
        <f ca="1">SUM(N15:N25)</f>
        <v>117.43</v>
      </c>
      <c r="O22" s="356">
        <f ca="1">SUM(O15:O25)</f>
        <v>142.48000000000002</v>
      </c>
      <c r="P22" s="356">
        <f t="shared" ref="P22:U22" si="3">SUM(P15:P21)</f>
        <v>66.349999999999994</v>
      </c>
      <c r="Q22" s="356">
        <f t="shared" si="3"/>
        <v>87.899999999999991</v>
      </c>
      <c r="R22" s="356">
        <f t="shared" si="3"/>
        <v>5.75</v>
      </c>
      <c r="S22" s="356">
        <f t="shared" si="3"/>
        <v>7.58</v>
      </c>
      <c r="T22" s="356">
        <f t="shared" si="3"/>
        <v>296.77</v>
      </c>
      <c r="U22" s="357">
        <f t="shared" si="3"/>
        <v>373.77000000000004</v>
      </c>
      <c r="V22" s="390">
        <f>SUM(V15:V21)</f>
        <v>84.02</v>
      </c>
      <c r="W22" s="391">
        <f>SUM(W15:W21)</f>
        <v>104.803</v>
      </c>
      <c r="X22" s="356">
        <f ca="1">SUM(X15:X25)</f>
        <v>2.2949999999999999</v>
      </c>
      <c r="Y22" s="356">
        <f ca="1">SUM(Y15:Y25)</f>
        <v>2.84</v>
      </c>
      <c r="Z22" s="392">
        <f>SUM(Z15:Z21)</f>
        <v>0.35799999999999998</v>
      </c>
      <c r="AA22" s="392">
        <f>SUM(AA15:AA21)</f>
        <v>0.51700000000000013</v>
      </c>
      <c r="AB22" s="356">
        <f>SUM(AB15:AB21)</f>
        <v>8.1799999999999979</v>
      </c>
      <c r="AC22" s="356">
        <f>SUM(AC15:AC21)</f>
        <v>11.84</v>
      </c>
      <c r="AD22" s="356">
        <f t="shared" ref="AD22:AI22" si="4">SUM(AD15:AD21)</f>
        <v>0.12</v>
      </c>
      <c r="AE22" s="356">
        <f t="shared" si="4"/>
        <v>0.13</v>
      </c>
      <c r="AF22" s="356">
        <f t="shared" si="4"/>
        <v>7.3299999999999992</v>
      </c>
      <c r="AG22" s="356">
        <f t="shared" si="4"/>
        <v>8.1</v>
      </c>
      <c r="AH22" s="356">
        <f t="shared" si="4"/>
        <v>59.3</v>
      </c>
      <c r="AI22" s="357">
        <f t="shared" si="4"/>
        <v>74.460000000000008</v>
      </c>
      <c r="AJ22" s="358"/>
      <c r="AK22" s="621"/>
    </row>
    <row r="23" spans="1:38" ht="20.25">
      <c r="A23" s="1048" t="s">
        <v>139</v>
      </c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49"/>
      <c r="AG23" s="1049"/>
      <c r="AH23" s="1049"/>
      <c r="AI23" s="1049"/>
      <c r="AJ23" s="1049"/>
      <c r="AK23" s="1050"/>
    </row>
    <row r="24" spans="1:38" ht="23.45" customHeight="1">
      <c r="A24" s="408" t="s">
        <v>95</v>
      </c>
      <c r="B24" s="284">
        <v>100</v>
      </c>
      <c r="C24" s="283">
        <v>100</v>
      </c>
      <c r="D24" s="237">
        <v>1.85</v>
      </c>
      <c r="E24" s="223">
        <v>1.85</v>
      </c>
      <c r="F24" s="223">
        <v>0.62</v>
      </c>
      <c r="G24" s="223">
        <v>0.62</v>
      </c>
      <c r="H24" s="223">
        <v>25.9</v>
      </c>
      <c r="I24" s="223">
        <v>25.9</v>
      </c>
      <c r="J24" s="223">
        <v>113.5</v>
      </c>
      <c r="K24" s="265">
        <v>113.5</v>
      </c>
      <c r="L24" s="176">
        <v>20</v>
      </c>
      <c r="M24" s="109">
        <v>3</v>
      </c>
      <c r="N24" s="237">
        <v>8</v>
      </c>
      <c r="O24" s="223">
        <v>8</v>
      </c>
      <c r="P24" s="270">
        <v>21</v>
      </c>
      <c r="Q24" s="270">
        <v>21</v>
      </c>
      <c r="R24" s="223">
        <v>0.6</v>
      </c>
      <c r="S24" s="223">
        <v>0.6</v>
      </c>
      <c r="T24" s="223">
        <v>28</v>
      </c>
      <c r="U24" s="265">
        <v>28</v>
      </c>
      <c r="V24" s="237">
        <v>0</v>
      </c>
      <c r="W24" s="223">
        <v>0</v>
      </c>
      <c r="X24" s="223">
        <v>0.4</v>
      </c>
      <c r="Y24" s="223">
        <v>0.4</v>
      </c>
      <c r="Z24" s="238">
        <v>0.4</v>
      </c>
      <c r="AA24" s="238">
        <v>0.4</v>
      </c>
      <c r="AB24" s="229">
        <v>1</v>
      </c>
      <c r="AC24" s="229">
        <v>1</v>
      </c>
      <c r="AD24" s="223">
        <v>0.05</v>
      </c>
      <c r="AE24" s="223">
        <v>0.05</v>
      </c>
      <c r="AF24" s="229">
        <v>0.05</v>
      </c>
      <c r="AG24" s="229">
        <v>0.05</v>
      </c>
      <c r="AH24" s="230">
        <v>1</v>
      </c>
      <c r="AI24" s="225">
        <v>1</v>
      </c>
      <c r="AJ24" s="186"/>
      <c r="AK24" s="622"/>
    </row>
    <row r="25" spans="1:38" ht="18.75">
      <c r="A25" s="405" t="s">
        <v>8</v>
      </c>
      <c r="B25" s="280">
        <v>10</v>
      </c>
      <c r="C25" s="281">
        <v>50</v>
      </c>
      <c r="D25" s="269">
        <v>0.26</v>
      </c>
      <c r="E25" s="247">
        <v>1.5</v>
      </c>
      <c r="F25" s="247">
        <v>0.31</v>
      </c>
      <c r="G25" s="247">
        <v>1.5</v>
      </c>
      <c r="H25" s="247">
        <v>36</v>
      </c>
      <c r="I25" s="247">
        <v>14.42</v>
      </c>
      <c r="J25" s="247">
        <v>47.35</v>
      </c>
      <c r="K25" s="267">
        <v>237</v>
      </c>
      <c r="L25" s="299">
        <v>3.36</v>
      </c>
      <c r="M25" s="300">
        <v>7</v>
      </c>
      <c r="N25" s="306">
        <v>1</v>
      </c>
      <c r="O25" s="297">
        <v>5</v>
      </c>
      <c r="P25" s="297">
        <v>0.2</v>
      </c>
      <c r="Q25" s="297">
        <v>1</v>
      </c>
      <c r="R25" s="297">
        <v>0.06</v>
      </c>
      <c r="S25" s="297">
        <v>0.5</v>
      </c>
      <c r="T25" s="297">
        <v>3.3</v>
      </c>
      <c r="U25" s="298">
        <v>16.5</v>
      </c>
      <c r="V25" s="317">
        <v>0</v>
      </c>
      <c r="W25" s="311">
        <v>0</v>
      </c>
      <c r="X25" s="297">
        <v>0</v>
      </c>
      <c r="Y25" s="297">
        <v>0</v>
      </c>
      <c r="Z25" s="310">
        <v>0</v>
      </c>
      <c r="AA25" s="310">
        <v>0</v>
      </c>
      <c r="AB25" s="297">
        <v>0.4</v>
      </c>
      <c r="AC25" s="297">
        <v>1.2</v>
      </c>
      <c r="AD25" s="307">
        <v>0.01</v>
      </c>
      <c r="AE25" s="307">
        <v>0.05</v>
      </c>
      <c r="AF25" s="307">
        <v>0.8</v>
      </c>
      <c r="AG25" s="307">
        <v>4</v>
      </c>
      <c r="AH25" s="307">
        <v>0.26</v>
      </c>
      <c r="AI25" s="308">
        <v>1.3</v>
      </c>
      <c r="AJ25" s="401"/>
      <c r="AK25" s="623"/>
    </row>
    <row r="26" spans="1:38" ht="38.25">
      <c r="A26" s="92" t="s">
        <v>70</v>
      </c>
      <c r="B26" s="78">
        <v>200</v>
      </c>
      <c r="C26" s="135">
        <v>200</v>
      </c>
      <c r="D26" s="433">
        <v>5.8</v>
      </c>
      <c r="E26" s="415">
        <v>5.8</v>
      </c>
      <c r="F26" s="415">
        <v>3.2</v>
      </c>
      <c r="G26" s="415">
        <v>3.2</v>
      </c>
      <c r="H26" s="415">
        <v>8.4</v>
      </c>
      <c r="I26" s="415">
        <v>8.4</v>
      </c>
      <c r="J26" s="415">
        <v>102</v>
      </c>
      <c r="K26" s="416">
        <v>102</v>
      </c>
      <c r="L26" s="434">
        <v>20.8</v>
      </c>
      <c r="M26" s="435">
        <v>20.8</v>
      </c>
      <c r="N26" s="433">
        <v>248</v>
      </c>
      <c r="O26" s="415">
        <v>248</v>
      </c>
      <c r="P26" s="415">
        <v>14</v>
      </c>
      <c r="Q26" s="415">
        <v>14</v>
      </c>
      <c r="R26" s="415">
        <v>0.18</v>
      </c>
      <c r="S26" s="415">
        <v>0.2</v>
      </c>
      <c r="T26" s="415">
        <v>84</v>
      </c>
      <c r="U26" s="416">
        <v>84</v>
      </c>
      <c r="V26" s="433">
        <v>40</v>
      </c>
      <c r="W26" s="415">
        <v>40</v>
      </c>
      <c r="X26" s="415">
        <v>0</v>
      </c>
      <c r="Y26" s="415">
        <v>0</v>
      </c>
      <c r="Z26" s="431">
        <v>0.04</v>
      </c>
      <c r="AA26" s="431">
        <v>0.04</v>
      </c>
      <c r="AB26" s="415">
        <v>0.6</v>
      </c>
      <c r="AC26" s="415">
        <v>0.6</v>
      </c>
      <c r="AD26" s="415">
        <v>0.27</v>
      </c>
      <c r="AE26" s="415">
        <v>0.34</v>
      </c>
      <c r="AF26" s="415">
        <v>1.8</v>
      </c>
      <c r="AG26" s="415">
        <v>1.8</v>
      </c>
      <c r="AH26" s="415">
        <v>4</v>
      </c>
      <c r="AI26" s="416">
        <v>4</v>
      </c>
      <c r="AJ26" s="417">
        <v>386</v>
      </c>
      <c r="AK26" s="625" t="s">
        <v>44</v>
      </c>
      <c r="AL26" s="47"/>
    </row>
    <row r="27" spans="1:38" ht="18.75">
      <c r="A27" s="177" t="s">
        <v>5</v>
      </c>
      <c r="B27" s="478">
        <f t="shared" ref="B27:AI27" si="5">SUM(B24:B26)</f>
        <v>310</v>
      </c>
      <c r="C27" s="479">
        <f t="shared" si="5"/>
        <v>350</v>
      </c>
      <c r="D27" s="359">
        <f t="shared" si="5"/>
        <v>7.91</v>
      </c>
      <c r="E27" s="356">
        <f t="shared" si="5"/>
        <v>9.15</v>
      </c>
      <c r="F27" s="356">
        <f t="shared" si="5"/>
        <v>4.13</v>
      </c>
      <c r="G27" s="356">
        <f t="shared" si="5"/>
        <v>5.32</v>
      </c>
      <c r="H27" s="356">
        <f t="shared" si="5"/>
        <v>70.3</v>
      </c>
      <c r="I27" s="356">
        <f t="shared" si="5"/>
        <v>48.72</v>
      </c>
      <c r="J27" s="356">
        <f t="shared" si="5"/>
        <v>262.85000000000002</v>
      </c>
      <c r="K27" s="357">
        <f t="shared" si="5"/>
        <v>452.5</v>
      </c>
      <c r="L27" s="361">
        <f t="shared" si="5"/>
        <v>44.16</v>
      </c>
      <c r="M27" s="362">
        <f t="shared" si="5"/>
        <v>30.8</v>
      </c>
      <c r="N27" s="359">
        <f t="shared" si="5"/>
        <v>257</v>
      </c>
      <c r="O27" s="356">
        <f t="shared" si="5"/>
        <v>261</v>
      </c>
      <c r="P27" s="356">
        <f t="shared" si="5"/>
        <v>35.200000000000003</v>
      </c>
      <c r="Q27" s="356">
        <f t="shared" si="5"/>
        <v>36</v>
      </c>
      <c r="R27" s="356">
        <f t="shared" si="5"/>
        <v>0.83999999999999986</v>
      </c>
      <c r="S27" s="356">
        <f t="shared" si="5"/>
        <v>1.3</v>
      </c>
      <c r="T27" s="356">
        <f t="shared" si="5"/>
        <v>115.3</v>
      </c>
      <c r="U27" s="357">
        <f t="shared" si="5"/>
        <v>128.5</v>
      </c>
      <c r="V27" s="359">
        <f t="shared" si="5"/>
        <v>40</v>
      </c>
      <c r="W27" s="356">
        <f t="shared" si="5"/>
        <v>40</v>
      </c>
      <c r="X27" s="356">
        <f t="shared" si="5"/>
        <v>0.4</v>
      </c>
      <c r="Y27" s="356">
        <f t="shared" si="5"/>
        <v>0.4</v>
      </c>
      <c r="Z27" s="392">
        <f t="shared" si="5"/>
        <v>0.44</v>
      </c>
      <c r="AA27" s="392">
        <f t="shared" si="5"/>
        <v>0.44</v>
      </c>
      <c r="AB27" s="356">
        <f t="shared" si="5"/>
        <v>2</v>
      </c>
      <c r="AC27" s="356">
        <f t="shared" si="5"/>
        <v>2.8000000000000003</v>
      </c>
      <c r="AD27" s="356">
        <f t="shared" si="5"/>
        <v>0.33</v>
      </c>
      <c r="AE27" s="356">
        <f t="shared" si="5"/>
        <v>0.44000000000000006</v>
      </c>
      <c r="AF27" s="356">
        <f t="shared" si="5"/>
        <v>2.6500000000000004</v>
      </c>
      <c r="AG27" s="356">
        <f t="shared" si="5"/>
        <v>5.85</v>
      </c>
      <c r="AH27" s="356">
        <f t="shared" si="5"/>
        <v>5.26</v>
      </c>
      <c r="AI27" s="357">
        <f t="shared" si="5"/>
        <v>6.3</v>
      </c>
      <c r="AJ27" s="358"/>
      <c r="AK27" s="621"/>
    </row>
    <row r="28" spans="1:38" ht="18.75">
      <c r="A28" s="177" t="s">
        <v>6</v>
      </c>
      <c r="B28" s="280"/>
      <c r="C28" s="281"/>
      <c r="D28" s="359">
        <f ca="1">D14+D22+D27</f>
        <v>40.17</v>
      </c>
      <c r="E28" s="356">
        <f t="shared" ref="E28:J28" ca="1" si="6">E27+E22+E13</f>
        <v>95.960000000000008</v>
      </c>
      <c r="F28" s="356">
        <f t="shared" ca="1" si="6"/>
        <v>84.248750000000001</v>
      </c>
      <c r="G28" s="356">
        <f t="shared" ca="1" si="6"/>
        <v>109.69999999999999</v>
      </c>
      <c r="H28" s="356">
        <f t="shared" ca="1" si="6"/>
        <v>209.70925</v>
      </c>
      <c r="I28" s="356">
        <f t="shared" ca="1" si="6"/>
        <v>253.15</v>
      </c>
      <c r="J28" s="356">
        <f t="shared" ca="1" si="6"/>
        <v>1928.1477499999999</v>
      </c>
      <c r="K28" s="357">
        <v>2366.6999999999998</v>
      </c>
      <c r="L28" s="361"/>
      <c r="M28" s="362"/>
      <c r="N28" s="359">
        <f t="shared" ref="N28:AC28" ca="1" si="7">N27+N22+N13</f>
        <v>521.23</v>
      </c>
      <c r="O28" s="356">
        <f t="shared" ca="1" si="7"/>
        <v>478.67</v>
      </c>
      <c r="P28" s="356">
        <f t="shared" si="7"/>
        <v>151.85</v>
      </c>
      <c r="Q28" s="356">
        <f t="shared" si="7"/>
        <v>188.8</v>
      </c>
      <c r="R28" s="356">
        <f t="shared" si="7"/>
        <v>8.09</v>
      </c>
      <c r="S28" s="356">
        <f t="shared" si="7"/>
        <v>12.84</v>
      </c>
      <c r="T28" s="356">
        <f t="shared" si="7"/>
        <v>1206.97</v>
      </c>
      <c r="U28" s="357">
        <f t="shared" si="7"/>
        <v>1574.77</v>
      </c>
      <c r="V28" s="359">
        <f t="shared" si="7"/>
        <v>229.01999999999998</v>
      </c>
      <c r="W28" s="356">
        <f t="shared" si="7"/>
        <v>304.803</v>
      </c>
      <c r="X28" s="356">
        <f t="shared" ca="1" si="7"/>
        <v>7.8149999999999995</v>
      </c>
      <c r="Y28" s="356">
        <f t="shared" ca="1" si="7"/>
        <v>134.72999999999999</v>
      </c>
      <c r="Z28" s="392">
        <f t="shared" si="7"/>
        <v>0.998</v>
      </c>
      <c r="AA28" s="392">
        <f t="shared" si="7"/>
        <v>1.2170000000000001</v>
      </c>
      <c r="AB28" s="356">
        <f t="shared" si="7"/>
        <v>24.58</v>
      </c>
      <c r="AC28" s="356">
        <f t="shared" si="7"/>
        <v>29.240000000000002</v>
      </c>
      <c r="AD28" s="356">
        <f t="shared" ref="AD28:AI28" si="8">AD13+AD22+AD27</f>
        <v>0.85000000000000009</v>
      </c>
      <c r="AE28" s="356">
        <f t="shared" si="8"/>
        <v>1.07</v>
      </c>
      <c r="AF28" s="356">
        <f t="shared" si="8"/>
        <v>15.979999999999999</v>
      </c>
      <c r="AG28" s="356">
        <f t="shared" si="8"/>
        <v>21.71</v>
      </c>
      <c r="AH28" s="356">
        <f t="shared" si="8"/>
        <v>113.86</v>
      </c>
      <c r="AI28" s="357">
        <f t="shared" si="8"/>
        <v>157.76000000000002</v>
      </c>
      <c r="AJ28" s="358"/>
      <c r="AK28" s="621"/>
    </row>
    <row r="29" spans="1:38" ht="16.5" thickBot="1">
      <c r="A29" s="81"/>
      <c r="B29" s="285"/>
      <c r="C29" s="286"/>
      <c r="D29" s="393"/>
      <c r="E29" s="394"/>
      <c r="F29" s="394"/>
      <c r="G29" s="394"/>
      <c r="H29" s="394"/>
      <c r="I29" s="394"/>
      <c r="J29" s="394"/>
      <c r="K29" s="395"/>
      <c r="L29" s="361"/>
      <c r="M29" s="362"/>
      <c r="N29" s="393"/>
      <c r="O29" s="394"/>
      <c r="P29" s="394"/>
      <c r="Q29" s="394"/>
      <c r="R29" s="394"/>
      <c r="S29" s="394"/>
      <c r="T29" s="394"/>
      <c r="U29" s="395"/>
      <c r="V29" s="393"/>
      <c r="W29" s="394"/>
      <c r="X29" s="394"/>
      <c r="Y29" s="394"/>
      <c r="Z29" s="394"/>
      <c r="AA29" s="394"/>
      <c r="AB29" s="394"/>
      <c r="AC29" s="394"/>
      <c r="AD29" s="394"/>
      <c r="AE29" s="396"/>
      <c r="AF29" s="396"/>
      <c r="AG29" s="396"/>
      <c r="AH29" s="396"/>
      <c r="AI29" s="397"/>
      <c r="AJ29" s="398"/>
      <c r="AK29" s="624"/>
    </row>
    <row r="30" spans="1:38">
      <c r="B30" s="347"/>
      <c r="C30" s="347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400"/>
      <c r="AF30" s="400"/>
      <c r="AG30" s="400"/>
      <c r="AH30" s="400"/>
      <c r="AI30" s="400"/>
      <c r="AJ30" s="400"/>
    </row>
    <row r="31" spans="1:38">
      <c r="B31" s="347"/>
      <c r="C31" s="347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400"/>
      <c r="AF31" s="400"/>
      <c r="AG31" s="400"/>
      <c r="AH31" s="400"/>
      <c r="AI31" s="400"/>
      <c r="AJ31" s="400"/>
    </row>
    <row r="32" spans="1:38">
      <c r="B32" s="347"/>
      <c r="C32" s="347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</row>
    <row r="33" spans="2:36">
      <c r="B33" s="347"/>
      <c r="C33" s="347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</row>
    <row r="34" spans="2:36">
      <c r="B34" s="347"/>
      <c r="C34" s="347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</row>
    <row r="35" spans="2:36">
      <c r="B35" s="347"/>
      <c r="C35" s="347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</row>
  </sheetData>
  <mergeCells count="26">
    <mergeCell ref="A6:AK6"/>
    <mergeCell ref="A14:AK14"/>
    <mergeCell ref="A23:AK23"/>
    <mergeCell ref="J3:K4"/>
    <mergeCell ref="F3:G4"/>
    <mergeCell ref="AD4:AE4"/>
    <mergeCell ref="H3:I4"/>
    <mergeCell ref="N4:O4"/>
    <mergeCell ref="AJ3:AJ5"/>
    <mergeCell ref="AK3:AK5"/>
    <mergeCell ref="AH4:AI4"/>
    <mergeCell ref="P4:Q4"/>
    <mergeCell ref="R4:S4"/>
    <mergeCell ref="T4:U4"/>
    <mergeCell ref="AF4:AG4"/>
    <mergeCell ref="AB4:AC4"/>
    <mergeCell ref="J2:S2"/>
    <mergeCell ref="A3:A5"/>
    <mergeCell ref="V3:AI3"/>
    <mergeCell ref="X4:Y4"/>
    <mergeCell ref="Z4:AA4"/>
    <mergeCell ref="V4:W4"/>
    <mergeCell ref="N3:U3"/>
    <mergeCell ref="B3:C4"/>
    <mergeCell ref="L3:M4"/>
    <mergeCell ref="D3:E4"/>
  </mergeCells>
  <pageMargins left="0.7" right="0.7" top="0.75" bottom="0.75" header="0.3" footer="0.3"/>
  <pageSetup paperSize="9" scale="3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9"/>
  <sheetViews>
    <sheetView topLeftCell="N1" zoomScaleNormal="100" workbookViewId="0">
      <selection activeCell="AH5" sqref="AH5:AI5"/>
    </sheetView>
  </sheetViews>
  <sheetFormatPr defaultRowHeight="12.75"/>
  <cols>
    <col min="1" max="1" width="40.28515625" customWidth="1"/>
    <col min="2" max="2" width="12.85546875" style="23" customWidth="1"/>
    <col min="3" max="3" width="15.5703125" style="23" customWidth="1"/>
    <col min="4" max="4" width="11" customWidth="1"/>
    <col min="5" max="7" width="10.140625" bestFit="1" customWidth="1"/>
    <col min="8" max="9" width="11.7109375" bestFit="1" customWidth="1"/>
    <col min="10" max="11" width="14.28515625" bestFit="1" customWidth="1"/>
    <col min="12" max="13" width="0" hidden="1" customWidth="1"/>
    <col min="14" max="17" width="11.7109375" bestFit="1" customWidth="1"/>
    <col min="18" max="19" width="11.5703125" bestFit="1" customWidth="1"/>
    <col min="20" max="21" width="11.7109375" bestFit="1" customWidth="1"/>
    <col min="22" max="22" width="11.5703125" bestFit="1" customWidth="1"/>
    <col min="23" max="23" width="11.7109375" bestFit="1" customWidth="1"/>
    <col min="24" max="25" width="10.140625" bestFit="1" customWidth="1"/>
    <col min="26" max="27" width="9.85546875" bestFit="1" customWidth="1"/>
    <col min="28" max="29" width="10.140625" bestFit="1" customWidth="1"/>
    <col min="30" max="31" width="9.28515625" bestFit="1" customWidth="1"/>
    <col min="32" max="33" width="11.5703125" bestFit="1" customWidth="1"/>
    <col min="34" max="34" width="10.140625" bestFit="1" customWidth="1"/>
    <col min="35" max="35" width="11.7109375" bestFit="1" customWidth="1"/>
    <col min="36" max="36" width="26" customWidth="1"/>
    <col min="37" max="37" width="29" customWidth="1"/>
  </cols>
  <sheetData>
    <row r="1" spans="1:37" ht="13.5" thickBot="1"/>
    <row r="2" spans="1:37" ht="21" thickBot="1">
      <c r="A2" s="54"/>
      <c r="B2" s="55"/>
      <c r="C2" s="55"/>
      <c r="D2" s="54"/>
      <c r="E2" s="54"/>
      <c r="F2" s="54"/>
      <c r="G2" s="54"/>
      <c r="H2" s="54"/>
      <c r="I2" s="54"/>
      <c r="J2" s="987" t="s">
        <v>142</v>
      </c>
      <c r="K2" s="988"/>
      <c r="L2" s="988"/>
      <c r="M2" s="988"/>
      <c r="N2" s="988"/>
      <c r="O2" s="988"/>
      <c r="P2" s="988"/>
      <c r="Q2" s="988"/>
      <c r="R2" s="988"/>
      <c r="S2" s="989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37" ht="28.5" customHeight="1" thickBot="1">
      <c r="A3" s="1052" t="s">
        <v>0</v>
      </c>
      <c r="B3" s="1059" t="s">
        <v>2</v>
      </c>
      <c r="C3" s="1060"/>
      <c r="D3" s="1063" t="s">
        <v>1</v>
      </c>
      <c r="E3" s="1064"/>
      <c r="F3" s="1075" t="s">
        <v>3</v>
      </c>
      <c r="G3" s="1064"/>
      <c r="H3" s="1075" t="s">
        <v>10</v>
      </c>
      <c r="I3" s="1064"/>
      <c r="J3" s="1075" t="s">
        <v>30</v>
      </c>
      <c r="K3" s="1077"/>
      <c r="L3" s="1057" t="s">
        <v>12</v>
      </c>
      <c r="M3" s="1057"/>
      <c r="N3" s="1054" t="s">
        <v>31</v>
      </c>
      <c r="O3" s="1055"/>
      <c r="P3" s="1055"/>
      <c r="Q3" s="1055"/>
      <c r="R3" s="1055"/>
      <c r="S3" s="1055"/>
      <c r="T3" s="1055"/>
      <c r="U3" s="1056"/>
      <c r="V3" s="1054" t="s">
        <v>16</v>
      </c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  <c r="AH3" s="1055"/>
      <c r="AI3" s="1056"/>
      <c r="AJ3" s="1079" t="s">
        <v>38</v>
      </c>
      <c r="AK3" s="1079" t="s">
        <v>39</v>
      </c>
    </row>
    <row r="4" spans="1:37" ht="25.15" customHeight="1" thickBot="1">
      <c r="A4" s="1053"/>
      <c r="B4" s="1061"/>
      <c r="C4" s="1062"/>
      <c r="D4" s="1065"/>
      <c r="E4" s="1066"/>
      <c r="F4" s="1076"/>
      <c r="G4" s="1066"/>
      <c r="H4" s="1076"/>
      <c r="I4" s="1066"/>
      <c r="J4" s="1076"/>
      <c r="K4" s="1078"/>
      <c r="L4" s="1058"/>
      <c r="M4" s="1058"/>
      <c r="N4" s="1067" t="s">
        <v>40</v>
      </c>
      <c r="O4" s="1068"/>
      <c r="P4" s="1069" t="s">
        <v>34</v>
      </c>
      <c r="Q4" s="1068"/>
      <c r="R4" s="1069" t="s">
        <v>35</v>
      </c>
      <c r="S4" s="1068"/>
      <c r="T4" s="1069" t="s">
        <v>33</v>
      </c>
      <c r="U4" s="1070"/>
      <c r="V4" s="1071" t="s">
        <v>84</v>
      </c>
      <c r="W4" s="1051"/>
      <c r="X4" s="1051" t="s">
        <v>41</v>
      </c>
      <c r="Y4" s="1051"/>
      <c r="Z4" s="1051" t="s">
        <v>32</v>
      </c>
      <c r="AA4" s="1051"/>
      <c r="AB4" s="1051" t="s">
        <v>17</v>
      </c>
      <c r="AC4" s="1051"/>
      <c r="AD4" s="1051" t="s">
        <v>36</v>
      </c>
      <c r="AE4" s="1051"/>
      <c r="AF4" s="1051" t="s">
        <v>86</v>
      </c>
      <c r="AG4" s="1051"/>
      <c r="AH4" s="1069" t="s">
        <v>85</v>
      </c>
      <c r="AI4" s="1070"/>
      <c r="AJ4" s="1080"/>
      <c r="AK4" s="1080"/>
    </row>
    <row r="5" spans="1:37" ht="21" thickBot="1">
      <c r="A5" s="1053"/>
      <c r="B5" s="681" t="s">
        <v>155</v>
      </c>
      <c r="C5" s="682" t="s">
        <v>156</v>
      </c>
      <c r="D5" s="681" t="s">
        <v>155</v>
      </c>
      <c r="E5" s="682" t="s">
        <v>156</v>
      </c>
      <c r="F5" s="681" t="s">
        <v>155</v>
      </c>
      <c r="G5" s="682" t="s">
        <v>156</v>
      </c>
      <c r="H5" s="681" t="s">
        <v>155</v>
      </c>
      <c r="I5" s="682" t="s">
        <v>156</v>
      </c>
      <c r="J5" s="681" t="s">
        <v>155</v>
      </c>
      <c r="K5" s="682" t="s">
        <v>156</v>
      </c>
      <c r="L5" s="660" t="s">
        <v>13</v>
      </c>
      <c r="M5" s="661" t="s">
        <v>14</v>
      </c>
      <c r="N5" s="681" t="s">
        <v>155</v>
      </c>
      <c r="O5" s="682" t="s">
        <v>156</v>
      </c>
      <c r="P5" s="681" t="s">
        <v>155</v>
      </c>
      <c r="Q5" s="682" t="s">
        <v>156</v>
      </c>
      <c r="R5" s="681" t="s">
        <v>155</v>
      </c>
      <c r="S5" s="682" t="s">
        <v>156</v>
      </c>
      <c r="T5" s="681" t="s">
        <v>155</v>
      </c>
      <c r="U5" s="682" t="s">
        <v>156</v>
      </c>
      <c r="V5" s="681" t="s">
        <v>155</v>
      </c>
      <c r="W5" s="682" t="s">
        <v>156</v>
      </c>
      <c r="X5" s="681" t="s">
        <v>155</v>
      </c>
      <c r="Y5" s="682" t="s">
        <v>156</v>
      </c>
      <c r="Z5" s="681" t="s">
        <v>155</v>
      </c>
      <c r="AA5" s="682" t="s">
        <v>156</v>
      </c>
      <c r="AB5" s="681" t="s">
        <v>155</v>
      </c>
      <c r="AC5" s="682" t="s">
        <v>156</v>
      </c>
      <c r="AD5" s="681" t="s">
        <v>155</v>
      </c>
      <c r="AE5" s="682" t="s">
        <v>156</v>
      </c>
      <c r="AF5" s="681" t="s">
        <v>155</v>
      </c>
      <c r="AG5" s="682" t="s">
        <v>156</v>
      </c>
      <c r="AH5" s="681" t="s">
        <v>155</v>
      </c>
      <c r="AI5" s="682" t="s">
        <v>156</v>
      </c>
      <c r="AJ5" s="1080"/>
      <c r="AK5" s="1080"/>
    </row>
    <row r="6" spans="1:37" ht="21" thickBot="1">
      <c r="A6" s="984" t="s">
        <v>137</v>
      </c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5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986"/>
    </row>
    <row r="7" spans="1:37" ht="34.15" customHeight="1">
      <c r="A7" s="683" t="s">
        <v>106</v>
      </c>
      <c r="B7" s="627">
        <v>200</v>
      </c>
      <c r="C7" s="628">
        <v>200</v>
      </c>
      <c r="D7" s="684">
        <v>5</v>
      </c>
      <c r="E7" s="685">
        <v>5</v>
      </c>
      <c r="F7" s="685">
        <v>10.5</v>
      </c>
      <c r="G7" s="685">
        <v>10.5</v>
      </c>
      <c r="H7" s="685">
        <v>28</v>
      </c>
      <c r="I7" s="685">
        <v>28</v>
      </c>
      <c r="J7" s="685">
        <v>226.9</v>
      </c>
      <c r="K7" s="686">
        <v>226.9</v>
      </c>
      <c r="L7" s="687"/>
      <c r="M7" s="688"/>
      <c r="N7" s="684">
        <v>1.2</v>
      </c>
      <c r="O7" s="685">
        <v>1.2</v>
      </c>
      <c r="P7" s="685">
        <v>0</v>
      </c>
      <c r="Q7" s="685">
        <v>0</v>
      </c>
      <c r="R7" s="685">
        <v>0</v>
      </c>
      <c r="S7" s="685">
        <v>0</v>
      </c>
      <c r="T7" s="685">
        <v>1.9</v>
      </c>
      <c r="U7" s="686">
        <v>1.9</v>
      </c>
      <c r="V7" s="684">
        <v>30</v>
      </c>
      <c r="W7" s="685">
        <v>30</v>
      </c>
      <c r="X7" s="685">
        <v>0.1</v>
      </c>
      <c r="Y7" s="685">
        <v>0.1</v>
      </c>
      <c r="Z7" s="685">
        <v>0</v>
      </c>
      <c r="AA7" s="685">
        <v>0</v>
      </c>
      <c r="AB7" s="685">
        <v>0</v>
      </c>
      <c r="AC7" s="685">
        <v>0</v>
      </c>
      <c r="AD7" s="689">
        <v>0</v>
      </c>
      <c r="AE7" s="524">
        <v>0</v>
      </c>
      <c r="AF7" s="689">
        <v>0.9</v>
      </c>
      <c r="AG7" s="690">
        <v>0.9</v>
      </c>
      <c r="AH7" s="690">
        <v>3.69</v>
      </c>
      <c r="AI7" s="691">
        <v>4.0999999999999996</v>
      </c>
      <c r="AJ7" s="692">
        <v>202</v>
      </c>
      <c r="AK7" s="617" t="s">
        <v>42</v>
      </c>
    </row>
    <row r="8" spans="1:37" ht="41.25" customHeight="1">
      <c r="A8" s="321" t="s">
        <v>60</v>
      </c>
      <c r="B8" s="278" t="s">
        <v>19</v>
      </c>
      <c r="C8" s="279" t="s">
        <v>19</v>
      </c>
      <c r="D8" s="227">
        <v>4.4000000000000004</v>
      </c>
      <c r="E8" s="228">
        <v>4.4000000000000004</v>
      </c>
      <c r="F8" s="228">
        <v>4</v>
      </c>
      <c r="G8" s="228">
        <v>4</v>
      </c>
      <c r="H8" s="228">
        <v>16.399999999999999</v>
      </c>
      <c r="I8" s="228">
        <v>16.399999999999999</v>
      </c>
      <c r="J8" s="228">
        <v>119.6</v>
      </c>
      <c r="K8" s="232">
        <v>119.6</v>
      </c>
      <c r="L8" s="295">
        <v>12.07</v>
      </c>
      <c r="M8" s="296">
        <v>12.07</v>
      </c>
      <c r="N8" s="227">
        <v>165.4</v>
      </c>
      <c r="O8" s="228">
        <v>165.4</v>
      </c>
      <c r="P8" s="228">
        <v>32.799999999999997</v>
      </c>
      <c r="Q8" s="228">
        <v>32.799999999999997</v>
      </c>
      <c r="R8" s="228">
        <v>1.7</v>
      </c>
      <c r="S8" s="228">
        <v>1.7</v>
      </c>
      <c r="T8" s="228">
        <v>133</v>
      </c>
      <c r="U8" s="232">
        <v>133</v>
      </c>
      <c r="V8" s="227">
        <v>18</v>
      </c>
      <c r="W8" s="228">
        <v>18</v>
      </c>
      <c r="X8" s="228">
        <v>0</v>
      </c>
      <c r="Y8" s="228">
        <v>0</v>
      </c>
      <c r="Z8" s="228">
        <v>2.4</v>
      </c>
      <c r="AA8" s="228">
        <v>2.4</v>
      </c>
      <c r="AB8" s="228">
        <v>0.7</v>
      </c>
      <c r="AC8" s="228">
        <v>0.7</v>
      </c>
      <c r="AD8" s="349">
        <v>0.2</v>
      </c>
      <c r="AE8" s="231">
        <v>0.2</v>
      </c>
      <c r="AF8" s="349">
        <v>18.8</v>
      </c>
      <c r="AG8" s="230">
        <v>18.8</v>
      </c>
      <c r="AH8" s="230">
        <v>0</v>
      </c>
      <c r="AI8" s="225">
        <v>0</v>
      </c>
      <c r="AJ8" s="663">
        <v>418</v>
      </c>
      <c r="AK8" s="618" t="s">
        <v>97</v>
      </c>
    </row>
    <row r="9" spans="1:37" ht="31.15" customHeight="1">
      <c r="A9" s="62" t="s">
        <v>61</v>
      </c>
      <c r="B9" s="196">
        <v>10</v>
      </c>
      <c r="C9" s="279">
        <v>10</v>
      </c>
      <c r="D9" s="227">
        <v>2.2999999999999998</v>
      </c>
      <c r="E9" s="228">
        <v>2.2999999999999998</v>
      </c>
      <c r="F9" s="228">
        <v>3</v>
      </c>
      <c r="G9" s="228">
        <v>4.5</v>
      </c>
      <c r="H9" s="228">
        <v>0</v>
      </c>
      <c r="I9" s="228">
        <v>0</v>
      </c>
      <c r="J9" s="228">
        <v>35.83</v>
      </c>
      <c r="K9" s="232">
        <v>35.799999999999997</v>
      </c>
      <c r="L9" s="295">
        <v>1.8</v>
      </c>
      <c r="M9" s="296">
        <v>3</v>
      </c>
      <c r="N9" s="227">
        <v>22</v>
      </c>
      <c r="O9" s="228">
        <v>22</v>
      </c>
      <c r="P9" s="228">
        <v>3.5</v>
      </c>
      <c r="Q9" s="228">
        <v>3.5</v>
      </c>
      <c r="R9" s="228">
        <v>0.1</v>
      </c>
      <c r="S9" s="228">
        <v>0.1</v>
      </c>
      <c r="T9" s="228">
        <v>54</v>
      </c>
      <c r="U9" s="232">
        <v>54</v>
      </c>
      <c r="V9" s="227">
        <v>26</v>
      </c>
      <c r="W9" s="228">
        <v>26</v>
      </c>
      <c r="X9" s="228">
        <v>0.1</v>
      </c>
      <c r="Y9" s="228">
        <v>0.1</v>
      </c>
      <c r="Z9" s="228">
        <v>4.0000000000000001E-3</v>
      </c>
      <c r="AA9" s="228">
        <v>0</v>
      </c>
      <c r="AB9" s="228">
        <v>0.1</v>
      </c>
      <c r="AC9" s="228">
        <v>0.1</v>
      </c>
      <c r="AD9" s="349">
        <v>0</v>
      </c>
      <c r="AE9" s="231">
        <v>0</v>
      </c>
      <c r="AF9" s="349">
        <v>0</v>
      </c>
      <c r="AG9" s="230">
        <v>0</v>
      </c>
      <c r="AH9" s="230">
        <v>0.4</v>
      </c>
      <c r="AI9" s="225">
        <v>0.4</v>
      </c>
      <c r="AJ9" s="663">
        <v>16</v>
      </c>
      <c r="AK9" s="618" t="s">
        <v>42</v>
      </c>
    </row>
    <row r="10" spans="1:37" ht="44.25" customHeight="1">
      <c r="A10" s="321" t="s">
        <v>107</v>
      </c>
      <c r="B10" s="276">
        <v>50</v>
      </c>
      <c r="C10" s="277">
        <v>50</v>
      </c>
      <c r="D10" s="227">
        <v>4.4000000000000004</v>
      </c>
      <c r="E10" s="228">
        <v>4.4000000000000004</v>
      </c>
      <c r="F10" s="228">
        <v>3.8</v>
      </c>
      <c r="G10" s="228">
        <v>3.8</v>
      </c>
      <c r="H10" s="228">
        <v>26.5</v>
      </c>
      <c r="I10" s="228">
        <v>26.5</v>
      </c>
      <c r="J10" s="228">
        <v>157.69999999999999</v>
      </c>
      <c r="K10" s="232">
        <v>157.69999999999999</v>
      </c>
      <c r="L10" s="295"/>
      <c r="M10" s="296"/>
      <c r="N10" s="227">
        <v>27.9</v>
      </c>
      <c r="O10" s="228">
        <v>27.9</v>
      </c>
      <c r="P10" s="228">
        <v>8.5</v>
      </c>
      <c r="Q10" s="228">
        <v>8.5</v>
      </c>
      <c r="R10" s="228">
        <v>0.6</v>
      </c>
      <c r="S10" s="228">
        <v>0.6</v>
      </c>
      <c r="T10" s="228">
        <v>52.4</v>
      </c>
      <c r="U10" s="232">
        <v>52.4</v>
      </c>
      <c r="V10" s="227">
        <v>10.1</v>
      </c>
      <c r="W10" s="228">
        <v>10.1</v>
      </c>
      <c r="X10" s="228">
        <v>0.6</v>
      </c>
      <c r="Y10" s="228">
        <v>0.6</v>
      </c>
      <c r="Z10" s="228">
        <v>0.1</v>
      </c>
      <c r="AA10" s="228">
        <v>0.1</v>
      </c>
      <c r="AB10" s="228">
        <v>0.1</v>
      </c>
      <c r="AC10" s="228">
        <v>0.1</v>
      </c>
      <c r="AD10" s="349">
        <v>0.1</v>
      </c>
      <c r="AE10" s="231">
        <v>0.1</v>
      </c>
      <c r="AF10" s="349">
        <v>2.9</v>
      </c>
      <c r="AG10" s="230">
        <v>2.9</v>
      </c>
      <c r="AH10" s="230">
        <v>0</v>
      </c>
      <c r="AI10" s="225">
        <v>0</v>
      </c>
      <c r="AJ10" s="663">
        <v>551</v>
      </c>
      <c r="AK10" s="618" t="s">
        <v>42</v>
      </c>
    </row>
    <row r="11" spans="1:37" ht="38.25" customHeight="1">
      <c r="A11" s="662" t="s">
        <v>20</v>
      </c>
      <c r="B11" s="196">
        <v>40</v>
      </c>
      <c r="C11" s="279">
        <v>50</v>
      </c>
      <c r="D11" s="227">
        <v>3</v>
      </c>
      <c r="E11" s="228">
        <v>3.95</v>
      </c>
      <c r="F11" s="228">
        <v>1.1599999999999999</v>
      </c>
      <c r="G11" s="228">
        <v>1.5</v>
      </c>
      <c r="H11" s="228">
        <v>20.56</v>
      </c>
      <c r="I11" s="228">
        <v>24.15</v>
      </c>
      <c r="J11" s="228">
        <v>104.68</v>
      </c>
      <c r="K11" s="232">
        <v>119.45</v>
      </c>
      <c r="L11" s="295">
        <v>2</v>
      </c>
      <c r="M11" s="296">
        <v>2</v>
      </c>
      <c r="N11" s="227">
        <v>9.4</v>
      </c>
      <c r="O11" s="228">
        <v>11.5</v>
      </c>
      <c r="P11" s="228">
        <v>5.2</v>
      </c>
      <c r="Q11" s="228">
        <v>6.5</v>
      </c>
      <c r="R11" s="228">
        <v>0.5</v>
      </c>
      <c r="S11" s="228">
        <v>0.5</v>
      </c>
      <c r="T11" s="228">
        <v>33.6</v>
      </c>
      <c r="U11" s="232">
        <v>42</v>
      </c>
      <c r="V11" s="227">
        <v>0</v>
      </c>
      <c r="W11" s="228">
        <v>0</v>
      </c>
      <c r="X11" s="228">
        <v>0.7</v>
      </c>
      <c r="Y11" s="228">
        <v>0.7</v>
      </c>
      <c r="Z11" s="228">
        <v>0</v>
      </c>
      <c r="AA11" s="228">
        <v>0</v>
      </c>
      <c r="AB11" s="228">
        <v>0</v>
      </c>
      <c r="AC11" s="228">
        <v>0</v>
      </c>
      <c r="AD11" s="231">
        <v>0</v>
      </c>
      <c r="AE11" s="228">
        <v>0</v>
      </c>
      <c r="AF11" s="228">
        <v>0</v>
      </c>
      <c r="AG11" s="228">
        <v>0</v>
      </c>
      <c r="AH11" s="228">
        <v>12.4</v>
      </c>
      <c r="AI11" s="232">
        <v>15.5</v>
      </c>
      <c r="AJ11" s="664">
        <v>18</v>
      </c>
      <c r="AK11" s="618" t="s">
        <v>108</v>
      </c>
    </row>
    <row r="12" spans="1:37" ht="20.25">
      <c r="A12" s="177" t="s">
        <v>5</v>
      </c>
      <c r="B12" s="478">
        <f>B7+B8+B9+B10+B11</f>
        <v>500</v>
      </c>
      <c r="C12" s="479">
        <f>C7+C8+C9+C10+C11</f>
        <v>510</v>
      </c>
      <c r="D12" s="233">
        <f t="shared" ref="D12:AC12" si="0">SUM(D7:D11)</f>
        <v>19.100000000000001</v>
      </c>
      <c r="E12" s="234">
        <f t="shared" si="0"/>
        <v>20.05</v>
      </c>
      <c r="F12" s="234">
        <f t="shared" si="0"/>
        <v>22.46</v>
      </c>
      <c r="G12" s="234">
        <f t="shared" si="0"/>
        <v>24.3</v>
      </c>
      <c r="H12" s="234">
        <f t="shared" si="0"/>
        <v>91.460000000000008</v>
      </c>
      <c r="I12" s="234">
        <f t="shared" si="0"/>
        <v>95.050000000000011</v>
      </c>
      <c r="J12" s="234">
        <f t="shared" si="0"/>
        <v>644.71</v>
      </c>
      <c r="K12" s="252">
        <f t="shared" si="0"/>
        <v>659.45</v>
      </c>
      <c r="L12" s="670">
        <f t="shared" si="0"/>
        <v>15.870000000000001</v>
      </c>
      <c r="M12" s="671">
        <f t="shared" si="0"/>
        <v>17.07</v>
      </c>
      <c r="N12" s="233">
        <f t="shared" si="0"/>
        <v>225.9</v>
      </c>
      <c r="O12" s="234">
        <f t="shared" si="0"/>
        <v>228</v>
      </c>
      <c r="P12" s="234">
        <f t="shared" si="0"/>
        <v>50</v>
      </c>
      <c r="Q12" s="234">
        <f t="shared" si="0"/>
        <v>51.3</v>
      </c>
      <c r="R12" s="234">
        <f t="shared" si="0"/>
        <v>2.9</v>
      </c>
      <c r="S12" s="234">
        <f t="shared" si="0"/>
        <v>2.9</v>
      </c>
      <c r="T12" s="234">
        <f t="shared" si="0"/>
        <v>274.90000000000003</v>
      </c>
      <c r="U12" s="252">
        <f t="shared" si="0"/>
        <v>283.3</v>
      </c>
      <c r="V12" s="233">
        <f t="shared" si="0"/>
        <v>84.1</v>
      </c>
      <c r="W12" s="234">
        <f t="shared" si="0"/>
        <v>84.1</v>
      </c>
      <c r="X12" s="234">
        <f t="shared" si="0"/>
        <v>1.5</v>
      </c>
      <c r="Y12" s="234">
        <f t="shared" si="0"/>
        <v>1.5</v>
      </c>
      <c r="Z12" s="234">
        <f t="shared" si="0"/>
        <v>2.504</v>
      </c>
      <c r="AA12" s="234">
        <f t="shared" si="0"/>
        <v>2.5</v>
      </c>
      <c r="AB12" s="234">
        <f t="shared" si="0"/>
        <v>0.89999999999999991</v>
      </c>
      <c r="AC12" s="234">
        <f t="shared" si="0"/>
        <v>0.89999999999999991</v>
      </c>
      <c r="AD12" s="234">
        <f t="shared" ref="AD12:AI12" si="1">SUM(AD7:AD11)</f>
        <v>0.30000000000000004</v>
      </c>
      <c r="AE12" s="234">
        <f t="shared" si="1"/>
        <v>0.30000000000000004</v>
      </c>
      <c r="AF12" s="234">
        <f t="shared" si="1"/>
        <v>22.599999999999998</v>
      </c>
      <c r="AG12" s="234">
        <f t="shared" si="1"/>
        <v>22.599999999999998</v>
      </c>
      <c r="AH12" s="234">
        <f t="shared" si="1"/>
        <v>16.490000000000002</v>
      </c>
      <c r="AI12" s="252">
        <f t="shared" si="1"/>
        <v>20</v>
      </c>
      <c r="AJ12" s="663"/>
      <c r="AK12" s="319"/>
    </row>
    <row r="13" spans="1:37" ht="20.25">
      <c r="A13" s="1072" t="s">
        <v>138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73"/>
      <c r="U13" s="1073"/>
      <c r="V13" s="1073"/>
      <c r="W13" s="1073"/>
      <c r="X13" s="1073"/>
      <c r="Y13" s="1073"/>
      <c r="Z13" s="1073"/>
      <c r="AA13" s="1073"/>
      <c r="AB13" s="1073"/>
      <c r="AC13" s="1073"/>
      <c r="AD13" s="1073"/>
      <c r="AE13" s="1073"/>
      <c r="AF13" s="1073"/>
      <c r="AG13" s="1073"/>
      <c r="AH13" s="1073"/>
      <c r="AI13" s="1073"/>
      <c r="AJ13" s="1073"/>
      <c r="AK13" s="1074"/>
    </row>
    <row r="14" spans="1:37" ht="58.15" customHeight="1">
      <c r="A14" s="485" t="s">
        <v>94</v>
      </c>
      <c r="B14" s="280">
        <v>60</v>
      </c>
      <c r="C14" s="281">
        <v>100</v>
      </c>
      <c r="D14" s="237">
        <v>0.62</v>
      </c>
      <c r="E14" s="223">
        <v>1</v>
      </c>
      <c r="F14" s="223">
        <v>0.87</v>
      </c>
      <c r="G14" s="223">
        <v>2</v>
      </c>
      <c r="H14" s="223">
        <v>2.94</v>
      </c>
      <c r="I14" s="223">
        <v>4.8</v>
      </c>
      <c r="J14" s="223">
        <v>22.08</v>
      </c>
      <c r="K14" s="265">
        <v>36.9</v>
      </c>
      <c r="L14" s="312">
        <v>7.86</v>
      </c>
      <c r="M14" s="316">
        <v>9.82</v>
      </c>
      <c r="N14" s="266">
        <v>2.81</v>
      </c>
      <c r="O14" s="240">
        <v>4.5999999999999996</v>
      </c>
      <c r="P14" s="240">
        <v>0.06</v>
      </c>
      <c r="Q14" s="240">
        <v>0.16300000000000001</v>
      </c>
      <c r="R14" s="239">
        <v>0.12</v>
      </c>
      <c r="S14" s="239">
        <v>0.2</v>
      </c>
      <c r="T14" s="240">
        <v>4.2</v>
      </c>
      <c r="U14" s="241">
        <v>7</v>
      </c>
      <c r="V14" s="266">
        <v>4.2</v>
      </c>
      <c r="W14" s="240">
        <v>7</v>
      </c>
      <c r="X14" s="240">
        <v>0.01</v>
      </c>
      <c r="Y14" s="240">
        <v>0.01</v>
      </c>
      <c r="Z14" s="244">
        <v>0.6</v>
      </c>
      <c r="AA14" s="244">
        <v>1</v>
      </c>
      <c r="AB14" s="239">
        <v>1.4</v>
      </c>
      <c r="AC14" s="239">
        <v>2.2999999999999998</v>
      </c>
      <c r="AD14" s="229">
        <v>0.01</v>
      </c>
      <c r="AE14" s="229">
        <v>0.2</v>
      </c>
      <c r="AF14" s="229">
        <v>0</v>
      </c>
      <c r="AG14" s="229">
        <v>0</v>
      </c>
      <c r="AH14" s="229">
        <v>0.15</v>
      </c>
      <c r="AI14" s="243">
        <v>0.3</v>
      </c>
      <c r="AJ14" s="663"/>
      <c r="AK14" s="319"/>
    </row>
    <row r="15" spans="1:37" ht="37.5" customHeight="1">
      <c r="A15" s="321" t="s">
        <v>62</v>
      </c>
      <c r="B15" s="280" t="str">
        <f>"200"</f>
        <v>200</v>
      </c>
      <c r="C15" s="281" t="str">
        <f>"250"</f>
        <v>250</v>
      </c>
      <c r="D15" s="237">
        <v>1.41</v>
      </c>
      <c r="E15" s="223">
        <v>1.77</v>
      </c>
      <c r="F15" s="223">
        <v>3.96</v>
      </c>
      <c r="G15" s="223">
        <v>4.95</v>
      </c>
      <c r="H15" s="223">
        <v>6.32</v>
      </c>
      <c r="I15" s="223">
        <v>7.9</v>
      </c>
      <c r="J15" s="223">
        <v>71.8</v>
      </c>
      <c r="K15" s="265">
        <v>89.75</v>
      </c>
      <c r="L15" s="312"/>
      <c r="M15" s="316"/>
      <c r="N15" s="266">
        <v>39.4</v>
      </c>
      <c r="O15" s="240">
        <v>49.25</v>
      </c>
      <c r="P15" s="223">
        <v>8.5</v>
      </c>
      <c r="Q15" s="223">
        <v>11</v>
      </c>
      <c r="R15" s="229">
        <v>0.66</v>
      </c>
      <c r="S15" s="229">
        <v>0.83</v>
      </c>
      <c r="T15" s="223">
        <v>39.200000000000003</v>
      </c>
      <c r="U15" s="265">
        <v>49</v>
      </c>
      <c r="V15" s="237">
        <v>0</v>
      </c>
      <c r="W15" s="223">
        <v>0</v>
      </c>
      <c r="X15" s="223">
        <v>1.88</v>
      </c>
      <c r="Y15" s="223">
        <v>2.35</v>
      </c>
      <c r="Z15" s="244">
        <v>0.1</v>
      </c>
      <c r="AA15" s="244">
        <v>0.12</v>
      </c>
      <c r="AB15" s="239">
        <v>1.26</v>
      </c>
      <c r="AC15" s="239">
        <v>1.5</v>
      </c>
      <c r="AD15" s="229">
        <v>0.03</v>
      </c>
      <c r="AE15" s="229">
        <v>0.04</v>
      </c>
      <c r="AF15" s="229">
        <v>17</v>
      </c>
      <c r="AG15" s="229">
        <v>19</v>
      </c>
      <c r="AH15" s="229">
        <v>0.34</v>
      </c>
      <c r="AI15" s="243">
        <v>0.43</v>
      </c>
      <c r="AJ15" s="663">
        <v>88</v>
      </c>
      <c r="AK15" s="618" t="s">
        <v>44</v>
      </c>
    </row>
    <row r="16" spans="1:37" ht="44.25" customHeight="1">
      <c r="A16" s="321" t="s">
        <v>63</v>
      </c>
      <c r="B16" s="280" t="s">
        <v>23</v>
      </c>
      <c r="C16" s="281" t="s">
        <v>82</v>
      </c>
      <c r="D16" s="237">
        <v>12.01</v>
      </c>
      <c r="E16" s="223">
        <v>18.010000000000002</v>
      </c>
      <c r="F16" s="223">
        <v>5.87</v>
      </c>
      <c r="G16" s="223">
        <v>8.8000000000000007</v>
      </c>
      <c r="H16" s="223">
        <v>1.06</v>
      </c>
      <c r="I16" s="223">
        <v>1.59</v>
      </c>
      <c r="J16" s="223">
        <v>105</v>
      </c>
      <c r="K16" s="265">
        <v>157.5</v>
      </c>
      <c r="L16" s="312">
        <v>30.66</v>
      </c>
      <c r="M16" s="316">
        <v>46</v>
      </c>
      <c r="N16" s="266">
        <v>39.07</v>
      </c>
      <c r="O16" s="240">
        <v>58.61</v>
      </c>
      <c r="P16" s="223">
        <v>24</v>
      </c>
      <c r="Q16" s="223">
        <v>36</v>
      </c>
      <c r="R16" s="229">
        <v>0.5</v>
      </c>
      <c r="S16" s="229">
        <v>1.28</v>
      </c>
      <c r="T16" s="223">
        <v>162.19</v>
      </c>
      <c r="U16" s="265">
        <v>243.29</v>
      </c>
      <c r="V16" s="237">
        <v>5.82</v>
      </c>
      <c r="W16" s="223">
        <v>8.73</v>
      </c>
      <c r="X16" s="223">
        <v>2.52</v>
      </c>
      <c r="Y16" s="223">
        <v>3.78</v>
      </c>
      <c r="Z16" s="238">
        <v>0.05</v>
      </c>
      <c r="AA16" s="238">
        <v>0.08</v>
      </c>
      <c r="AB16" s="229">
        <v>3.73</v>
      </c>
      <c r="AC16" s="229">
        <v>5.4</v>
      </c>
      <c r="AD16" s="229">
        <v>0.09</v>
      </c>
      <c r="AE16" s="229">
        <v>0.15</v>
      </c>
      <c r="AF16" s="229">
        <v>4.5</v>
      </c>
      <c r="AG16" s="229">
        <v>6.9</v>
      </c>
      <c r="AH16" s="229">
        <v>25.26</v>
      </c>
      <c r="AI16" s="243">
        <v>41.04</v>
      </c>
      <c r="AJ16" s="663">
        <v>229</v>
      </c>
      <c r="AK16" s="618" t="s">
        <v>44</v>
      </c>
    </row>
    <row r="17" spans="1:37" ht="34.9" customHeight="1">
      <c r="A17" s="320" t="s">
        <v>64</v>
      </c>
      <c r="B17" s="280">
        <v>150</v>
      </c>
      <c r="C17" s="281">
        <v>180</v>
      </c>
      <c r="D17" s="237">
        <v>2.85</v>
      </c>
      <c r="E17" s="223">
        <v>3.81</v>
      </c>
      <c r="F17" s="223">
        <v>4.3499999999999996</v>
      </c>
      <c r="G17" s="223">
        <v>5.76</v>
      </c>
      <c r="H17" s="223">
        <v>23</v>
      </c>
      <c r="I17" s="223">
        <v>30.68</v>
      </c>
      <c r="J17" s="223">
        <v>142.30000000000001</v>
      </c>
      <c r="K17" s="265">
        <v>189.8</v>
      </c>
      <c r="L17" s="312"/>
      <c r="M17" s="316"/>
      <c r="N17" s="266">
        <v>14.6</v>
      </c>
      <c r="O17" s="240">
        <v>19.52</v>
      </c>
      <c r="P17" s="240">
        <v>15</v>
      </c>
      <c r="Q17" s="240">
        <v>20</v>
      </c>
      <c r="R17" s="239">
        <v>1.1499999999999999</v>
      </c>
      <c r="S17" s="239">
        <v>1.54</v>
      </c>
      <c r="T17" s="240">
        <v>79.7</v>
      </c>
      <c r="U17" s="241">
        <v>106.3</v>
      </c>
      <c r="V17" s="266">
        <v>0</v>
      </c>
      <c r="W17" s="240">
        <v>0</v>
      </c>
      <c r="X17" s="240">
        <v>0.22</v>
      </c>
      <c r="Y17" s="240">
        <v>0.27</v>
      </c>
      <c r="Z17" s="244">
        <v>0.3</v>
      </c>
      <c r="AA17" s="244">
        <v>0.4</v>
      </c>
      <c r="AB17" s="239">
        <v>2.1</v>
      </c>
      <c r="AC17" s="239">
        <v>2.8</v>
      </c>
      <c r="AD17" s="229">
        <v>0.12</v>
      </c>
      <c r="AE17" s="229">
        <v>0.16</v>
      </c>
      <c r="AF17" s="229">
        <v>3.3</v>
      </c>
      <c r="AG17" s="229">
        <v>4.4000000000000004</v>
      </c>
      <c r="AH17" s="229">
        <v>1.5</v>
      </c>
      <c r="AI17" s="243">
        <v>2</v>
      </c>
      <c r="AJ17" s="663">
        <v>310</v>
      </c>
      <c r="AK17" s="618" t="s">
        <v>44</v>
      </c>
    </row>
    <row r="18" spans="1:37" s="480" customFormat="1" ht="33" customHeight="1">
      <c r="A18" s="320" t="s">
        <v>47</v>
      </c>
      <c r="B18" s="198">
        <v>180</v>
      </c>
      <c r="C18" s="199" t="str">
        <f>"200"</f>
        <v>200</v>
      </c>
      <c r="D18" s="237">
        <v>0.45</v>
      </c>
      <c r="E18" s="223">
        <v>0.45</v>
      </c>
      <c r="F18" s="223">
        <v>0.09</v>
      </c>
      <c r="G18" s="223">
        <v>0.1</v>
      </c>
      <c r="H18" s="229">
        <v>30.6</v>
      </c>
      <c r="I18" s="223">
        <v>33.99</v>
      </c>
      <c r="J18" s="223">
        <v>127.08</v>
      </c>
      <c r="K18" s="265">
        <v>141.19999999999999</v>
      </c>
      <c r="L18" s="176">
        <v>9.6199999999999992</v>
      </c>
      <c r="M18" s="109">
        <v>9.6199999999999992</v>
      </c>
      <c r="N18" s="266">
        <v>20.7</v>
      </c>
      <c r="O18" s="240">
        <v>23</v>
      </c>
      <c r="P18" s="223">
        <v>3.42</v>
      </c>
      <c r="Q18" s="223">
        <v>3.8</v>
      </c>
      <c r="R18" s="229">
        <v>0.22</v>
      </c>
      <c r="S18" s="229">
        <v>0.24</v>
      </c>
      <c r="T18" s="223">
        <v>10.5</v>
      </c>
      <c r="U18" s="265">
        <v>11.5</v>
      </c>
      <c r="V18" s="237">
        <v>0</v>
      </c>
      <c r="W18" s="223">
        <v>0</v>
      </c>
      <c r="X18" s="223">
        <v>0.09</v>
      </c>
      <c r="Y18" s="223">
        <v>0.1</v>
      </c>
      <c r="Z18" s="244">
        <v>3.5999999999999997E-2</v>
      </c>
      <c r="AA18" s="244">
        <v>0.04</v>
      </c>
      <c r="AB18" s="239">
        <v>10.8</v>
      </c>
      <c r="AC18" s="239">
        <v>12</v>
      </c>
      <c r="AD18" s="229">
        <v>8.9999999999999993E-3</v>
      </c>
      <c r="AE18" s="229">
        <v>0.01</v>
      </c>
      <c r="AF18" s="229">
        <v>1</v>
      </c>
      <c r="AG18" s="229">
        <v>1</v>
      </c>
      <c r="AH18" s="229">
        <v>0.18</v>
      </c>
      <c r="AI18" s="243">
        <v>0.2</v>
      </c>
      <c r="AJ18" s="665">
        <v>346</v>
      </c>
      <c r="AK18" s="618" t="s">
        <v>44</v>
      </c>
    </row>
    <row r="19" spans="1:37" ht="20.25">
      <c r="A19" s="320" t="s">
        <v>7</v>
      </c>
      <c r="B19" s="280">
        <v>50</v>
      </c>
      <c r="C19" s="281">
        <v>70</v>
      </c>
      <c r="D19" s="269">
        <v>2.75</v>
      </c>
      <c r="E19" s="247">
        <v>3.43</v>
      </c>
      <c r="F19" s="247">
        <v>0.49</v>
      </c>
      <c r="G19" s="247">
        <v>0.62</v>
      </c>
      <c r="H19" s="247">
        <v>13.89</v>
      </c>
      <c r="I19" s="247">
        <v>17.37</v>
      </c>
      <c r="J19" s="247">
        <v>69.39</v>
      </c>
      <c r="K19" s="267">
        <v>86.73</v>
      </c>
      <c r="L19" s="299">
        <v>2</v>
      </c>
      <c r="M19" s="300">
        <v>3.12</v>
      </c>
      <c r="N19" s="253">
        <v>21.84</v>
      </c>
      <c r="O19" s="248">
        <v>27.3</v>
      </c>
      <c r="P19" s="247">
        <v>15.3</v>
      </c>
      <c r="Q19" s="247">
        <v>18.3</v>
      </c>
      <c r="R19" s="247">
        <v>0.6</v>
      </c>
      <c r="S19" s="247">
        <v>0.9</v>
      </c>
      <c r="T19" s="247">
        <v>2.4300000000000002</v>
      </c>
      <c r="U19" s="267">
        <v>3.04</v>
      </c>
      <c r="V19" s="245">
        <v>0.02</v>
      </c>
      <c r="W19" s="246">
        <v>3.0000000000000001E-3</v>
      </c>
      <c r="X19" s="247">
        <v>0</v>
      </c>
      <c r="Y19" s="247">
        <v>0</v>
      </c>
      <c r="Z19" s="244">
        <v>0.16</v>
      </c>
      <c r="AA19" s="244">
        <v>0.26</v>
      </c>
      <c r="AB19" s="239">
        <v>0.62</v>
      </c>
      <c r="AC19" s="239">
        <v>0.78</v>
      </c>
      <c r="AD19" s="297">
        <v>0</v>
      </c>
      <c r="AE19" s="297">
        <v>0</v>
      </c>
      <c r="AF19" s="248">
        <v>0</v>
      </c>
      <c r="AG19" s="248">
        <v>0</v>
      </c>
      <c r="AH19" s="248">
        <v>15.45</v>
      </c>
      <c r="AI19" s="249">
        <v>20</v>
      </c>
      <c r="AJ19" s="666"/>
      <c r="AK19" s="623"/>
    </row>
    <row r="20" spans="1:37" ht="36.75" customHeight="1">
      <c r="A20" s="62" t="s">
        <v>20</v>
      </c>
      <c r="B20" s="196">
        <v>30</v>
      </c>
      <c r="C20" s="279">
        <v>50</v>
      </c>
      <c r="D20" s="227">
        <v>3</v>
      </c>
      <c r="E20" s="228">
        <v>3.95</v>
      </c>
      <c r="F20" s="228">
        <v>1.1599999999999999</v>
      </c>
      <c r="G20" s="228">
        <v>1.5</v>
      </c>
      <c r="H20" s="228">
        <v>20.56</v>
      </c>
      <c r="I20" s="228">
        <v>24.15</v>
      </c>
      <c r="J20" s="228">
        <v>104.68</v>
      </c>
      <c r="K20" s="232">
        <v>119.45</v>
      </c>
      <c r="L20" s="295">
        <v>2</v>
      </c>
      <c r="M20" s="296">
        <v>2</v>
      </c>
      <c r="N20" s="227">
        <v>9.4</v>
      </c>
      <c r="O20" s="228">
        <v>11.5</v>
      </c>
      <c r="P20" s="228">
        <v>2.5</v>
      </c>
      <c r="Q20" s="228">
        <v>3.5</v>
      </c>
      <c r="R20" s="224">
        <v>0.5</v>
      </c>
      <c r="S20" s="224">
        <v>0.5</v>
      </c>
      <c r="T20" s="228">
        <v>32</v>
      </c>
      <c r="U20" s="232">
        <v>34</v>
      </c>
      <c r="V20" s="227">
        <v>0</v>
      </c>
      <c r="W20" s="228">
        <v>0</v>
      </c>
      <c r="X20" s="228">
        <v>0.7</v>
      </c>
      <c r="Y20" s="228">
        <v>0.7</v>
      </c>
      <c r="Z20" s="250">
        <v>0</v>
      </c>
      <c r="AA20" s="250">
        <v>0</v>
      </c>
      <c r="AB20" s="224">
        <v>0</v>
      </c>
      <c r="AC20" s="224">
        <v>0</v>
      </c>
      <c r="AD20" s="231">
        <v>0</v>
      </c>
      <c r="AE20" s="228">
        <v>0</v>
      </c>
      <c r="AF20" s="228">
        <v>0</v>
      </c>
      <c r="AG20" s="228">
        <v>0</v>
      </c>
      <c r="AH20" s="228">
        <v>12.4</v>
      </c>
      <c r="AI20" s="232">
        <v>15.5</v>
      </c>
      <c r="AJ20" s="664">
        <v>18</v>
      </c>
      <c r="AK20" s="618" t="s">
        <v>42</v>
      </c>
    </row>
    <row r="21" spans="1:37" ht="20.25">
      <c r="A21" s="177" t="s">
        <v>5</v>
      </c>
      <c r="B21" s="478">
        <f>B14+B15+B17+B18+B19+B20+60+30</f>
        <v>760</v>
      </c>
      <c r="C21" s="479">
        <f>C14+C15+C17+C18+C19+C20+100+30</f>
        <v>980</v>
      </c>
      <c r="D21" s="233">
        <f t="shared" ref="D21:AC21" si="2">SUM(D14:D20)</f>
        <v>23.09</v>
      </c>
      <c r="E21" s="234">
        <f t="shared" si="2"/>
        <v>32.42</v>
      </c>
      <c r="F21" s="234">
        <f t="shared" si="2"/>
        <v>16.79</v>
      </c>
      <c r="G21" s="234">
        <f t="shared" si="2"/>
        <v>23.73</v>
      </c>
      <c r="H21" s="234">
        <f t="shared" si="2"/>
        <v>98.37</v>
      </c>
      <c r="I21" s="234">
        <f t="shared" si="2"/>
        <v>120.48000000000002</v>
      </c>
      <c r="J21" s="234">
        <f t="shared" si="2"/>
        <v>642.32999999999993</v>
      </c>
      <c r="K21" s="252">
        <f t="shared" si="2"/>
        <v>821.33</v>
      </c>
      <c r="L21" s="670">
        <f t="shared" si="2"/>
        <v>52.14</v>
      </c>
      <c r="M21" s="671">
        <f t="shared" si="2"/>
        <v>70.56</v>
      </c>
      <c r="N21" s="233">
        <f t="shared" si="2"/>
        <v>147.82</v>
      </c>
      <c r="O21" s="234">
        <f t="shared" si="2"/>
        <v>193.78000000000003</v>
      </c>
      <c r="P21" s="268">
        <f t="shared" si="2"/>
        <v>68.78</v>
      </c>
      <c r="Q21" s="234">
        <f t="shared" si="2"/>
        <v>92.762999999999991</v>
      </c>
      <c r="R21" s="235">
        <f>SUM(R14:R20)</f>
        <v>3.75</v>
      </c>
      <c r="S21" s="235">
        <f>SUM(S14:S20)</f>
        <v>5.49</v>
      </c>
      <c r="T21" s="234">
        <f t="shared" si="2"/>
        <v>330.22</v>
      </c>
      <c r="U21" s="252">
        <f t="shared" si="2"/>
        <v>454.13</v>
      </c>
      <c r="V21" s="233">
        <f t="shared" si="2"/>
        <v>10.039999999999999</v>
      </c>
      <c r="W21" s="234">
        <f t="shared" si="2"/>
        <v>15.733000000000001</v>
      </c>
      <c r="X21" s="234">
        <f t="shared" si="2"/>
        <v>5.42</v>
      </c>
      <c r="Y21" s="234">
        <f t="shared" si="2"/>
        <v>7.21</v>
      </c>
      <c r="Z21" s="251">
        <f t="shared" si="2"/>
        <v>1.246</v>
      </c>
      <c r="AA21" s="251">
        <f t="shared" si="2"/>
        <v>1.9000000000000001</v>
      </c>
      <c r="AB21" s="235">
        <f t="shared" si="2"/>
        <v>19.91</v>
      </c>
      <c r="AC21" s="235">
        <f t="shared" si="2"/>
        <v>24.78</v>
      </c>
      <c r="AD21" s="234">
        <f t="shared" ref="AD21:AI21" si="3">SUM(AD14:AD20)</f>
        <v>0.25900000000000001</v>
      </c>
      <c r="AE21" s="235">
        <f t="shared" si="3"/>
        <v>0.56000000000000005</v>
      </c>
      <c r="AF21" s="235">
        <f t="shared" si="3"/>
        <v>25.8</v>
      </c>
      <c r="AG21" s="235">
        <f t="shared" si="3"/>
        <v>31.299999999999997</v>
      </c>
      <c r="AH21" s="235">
        <f t="shared" si="3"/>
        <v>55.279999999999994</v>
      </c>
      <c r="AI21" s="473">
        <f t="shared" si="3"/>
        <v>79.47</v>
      </c>
      <c r="AJ21" s="663"/>
      <c r="AK21" s="319"/>
    </row>
    <row r="22" spans="1:37" ht="20.25">
      <c r="A22" s="1072" t="s">
        <v>139</v>
      </c>
      <c r="B22" s="1073"/>
      <c r="C22" s="1073"/>
      <c r="D22" s="1073"/>
      <c r="E22" s="1073"/>
      <c r="F22" s="1073"/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3"/>
      <c r="AC22" s="1073"/>
      <c r="AD22" s="1073"/>
      <c r="AE22" s="1073"/>
      <c r="AF22" s="1073"/>
      <c r="AG22" s="1073"/>
      <c r="AH22" s="1073"/>
      <c r="AI22" s="1073"/>
      <c r="AJ22" s="1073"/>
      <c r="AK22" s="1074"/>
    </row>
    <row r="23" spans="1:37" ht="34.15" customHeight="1">
      <c r="A23" s="320" t="s">
        <v>65</v>
      </c>
      <c r="B23" s="280" t="s">
        <v>132</v>
      </c>
      <c r="C23" s="280" t="s">
        <v>132</v>
      </c>
      <c r="D23" s="237">
        <v>2.57</v>
      </c>
      <c r="E23" s="223">
        <v>2.6</v>
      </c>
      <c r="F23" s="223">
        <v>3.8</v>
      </c>
      <c r="G23" s="223">
        <v>3.82</v>
      </c>
      <c r="H23" s="223">
        <v>4.71</v>
      </c>
      <c r="I23" s="223">
        <v>4.7</v>
      </c>
      <c r="J23" s="223">
        <v>83.33</v>
      </c>
      <c r="K23" s="265">
        <v>83.3</v>
      </c>
      <c r="L23" s="312">
        <v>16</v>
      </c>
      <c r="M23" s="316">
        <v>32</v>
      </c>
      <c r="N23" s="266">
        <v>38.53</v>
      </c>
      <c r="O23" s="240">
        <v>38.5</v>
      </c>
      <c r="P23" s="223">
        <v>11</v>
      </c>
      <c r="Q23" s="223">
        <v>11</v>
      </c>
      <c r="R23" s="223">
        <v>0.86</v>
      </c>
      <c r="S23" s="223">
        <v>0.9</v>
      </c>
      <c r="T23" s="223">
        <v>69.3</v>
      </c>
      <c r="U23" s="265">
        <v>69.3</v>
      </c>
      <c r="V23" s="237">
        <v>2.4</v>
      </c>
      <c r="W23" s="223">
        <v>2.4</v>
      </c>
      <c r="X23" s="223">
        <v>3.5</v>
      </c>
      <c r="Y23" s="223">
        <v>3.5</v>
      </c>
      <c r="Z23" s="238">
        <v>0.05</v>
      </c>
      <c r="AA23" s="238">
        <v>0.05</v>
      </c>
      <c r="AB23" s="223">
        <v>5.15</v>
      </c>
      <c r="AC23" s="223">
        <v>5.2</v>
      </c>
      <c r="AD23" s="229">
        <v>0.01</v>
      </c>
      <c r="AE23" s="229">
        <v>0.01</v>
      </c>
      <c r="AF23" s="229">
        <v>1.2</v>
      </c>
      <c r="AG23" s="229">
        <v>1.2</v>
      </c>
      <c r="AH23" s="229">
        <v>0.23</v>
      </c>
      <c r="AI23" s="243">
        <v>0.23</v>
      </c>
      <c r="AJ23" s="663">
        <v>69</v>
      </c>
      <c r="AK23" s="618" t="s">
        <v>44</v>
      </c>
    </row>
    <row r="24" spans="1:37" ht="20.25">
      <c r="A24" s="320" t="s">
        <v>20</v>
      </c>
      <c r="B24" s="280" t="s">
        <v>18</v>
      </c>
      <c r="C24" s="281">
        <v>30</v>
      </c>
      <c r="D24" s="237">
        <v>2.37</v>
      </c>
      <c r="E24" s="223">
        <v>2.37</v>
      </c>
      <c r="F24" s="223">
        <v>0.3</v>
      </c>
      <c r="G24" s="223">
        <v>0.3</v>
      </c>
      <c r="H24" s="223">
        <v>14.49</v>
      </c>
      <c r="I24" s="223">
        <v>14.49</v>
      </c>
      <c r="J24" s="223">
        <v>71.67</v>
      </c>
      <c r="K24" s="265">
        <v>71.67</v>
      </c>
      <c r="L24" s="312"/>
      <c r="M24" s="316"/>
      <c r="N24" s="237">
        <v>21.84</v>
      </c>
      <c r="O24" s="223">
        <v>21.84</v>
      </c>
      <c r="P24" s="223">
        <v>15</v>
      </c>
      <c r="Q24" s="223">
        <v>15</v>
      </c>
      <c r="R24" s="223">
        <v>0.37</v>
      </c>
      <c r="S24" s="223">
        <v>0.37</v>
      </c>
      <c r="T24" s="223">
        <v>2.4300000000000002</v>
      </c>
      <c r="U24" s="265">
        <v>2.4300000000000002</v>
      </c>
      <c r="V24" s="237">
        <v>2.4300000000000002</v>
      </c>
      <c r="W24" s="223">
        <v>2.4300000000000002</v>
      </c>
      <c r="X24" s="223">
        <v>0</v>
      </c>
      <c r="Y24" s="223">
        <v>0</v>
      </c>
      <c r="Z24" s="238">
        <v>3.12</v>
      </c>
      <c r="AA24" s="238">
        <v>3.12</v>
      </c>
      <c r="AB24" s="223">
        <v>0.62</v>
      </c>
      <c r="AC24" s="223">
        <v>0.62</v>
      </c>
      <c r="AD24" s="229">
        <v>0</v>
      </c>
      <c r="AE24" s="229">
        <v>0</v>
      </c>
      <c r="AF24" s="229">
        <v>0</v>
      </c>
      <c r="AG24" s="229">
        <v>0</v>
      </c>
      <c r="AH24" s="229">
        <v>12.4</v>
      </c>
      <c r="AI24" s="243">
        <v>15.5</v>
      </c>
      <c r="AJ24" s="663"/>
      <c r="AK24" s="319"/>
    </row>
    <row r="25" spans="1:37" ht="33.75" customHeight="1">
      <c r="A25" s="320" t="s">
        <v>48</v>
      </c>
      <c r="B25" s="198">
        <v>180</v>
      </c>
      <c r="C25" s="281" t="s">
        <v>19</v>
      </c>
      <c r="D25" s="269">
        <v>1</v>
      </c>
      <c r="E25" s="247">
        <v>1</v>
      </c>
      <c r="F25" s="247">
        <v>0.18</v>
      </c>
      <c r="G25" s="247">
        <v>0.2</v>
      </c>
      <c r="H25" s="247">
        <v>18.8</v>
      </c>
      <c r="I25" s="247">
        <v>20.2</v>
      </c>
      <c r="J25" s="247">
        <v>77.13</v>
      </c>
      <c r="K25" s="267">
        <v>85.68</v>
      </c>
      <c r="L25" s="299">
        <v>10</v>
      </c>
      <c r="M25" s="300">
        <v>10</v>
      </c>
      <c r="N25" s="253">
        <v>36</v>
      </c>
      <c r="O25" s="248">
        <v>40</v>
      </c>
      <c r="P25" s="248">
        <v>9</v>
      </c>
      <c r="Q25" s="248">
        <v>10</v>
      </c>
      <c r="R25" s="248">
        <v>0.36</v>
      </c>
      <c r="S25" s="248">
        <v>0.4</v>
      </c>
      <c r="T25" s="248">
        <v>32.4</v>
      </c>
      <c r="U25" s="249">
        <v>36</v>
      </c>
      <c r="V25" s="253">
        <v>0</v>
      </c>
      <c r="W25" s="248">
        <v>0</v>
      </c>
      <c r="X25" s="248">
        <v>1.44</v>
      </c>
      <c r="Y25" s="248">
        <v>1.6</v>
      </c>
      <c r="Z25" s="244">
        <v>3.5999999999999997E-2</v>
      </c>
      <c r="AA25" s="244">
        <v>0.04</v>
      </c>
      <c r="AB25" s="248">
        <v>7.2</v>
      </c>
      <c r="AC25" s="248">
        <v>8</v>
      </c>
      <c r="AD25" s="247">
        <v>0</v>
      </c>
      <c r="AE25" s="248">
        <v>0</v>
      </c>
      <c r="AF25" s="248">
        <v>0</v>
      </c>
      <c r="AG25" s="248">
        <v>0</v>
      </c>
      <c r="AH25" s="248">
        <v>0.2</v>
      </c>
      <c r="AI25" s="249">
        <v>0.2</v>
      </c>
      <c r="AJ25" s="663">
        <v>389</v>
      </c>
      <c r="AK25" s="618" t="s">
        <v>44</v>
      </c>
    </row>
    <row r="26" spans="1:37" ht="20.25">
      <c r="A26" s="177" t="s">
        <v>5</v>
      </c>
      <c r="B26" s="478">
        <f>B24+B25+60+30</f>
        <v>300</v>
      </c>
      <c r="C26" s="479">
        <f>C24+C25+100+60</f>
        <v>390</v>
      </c>
      <c r="D26" s="233">
        <f t="shared" ref="D26:AC26" si="4">SUM(D23:D25)</f>
        <v>5.9399999999999995</v>
      </c>
      <c r="E26" s="234">
        <f t="shared" si="4"/>
        <v>5.9700000000000006</v>
      </c>
      <c r="F26" s="234">
        <f t="shared" si="4"/>
        <v>4.2799999999999994</v>
      </c>
      <c r="G26" s="234">
        <f t="shared" si="4"/>
        <v>4.32</v>
      </c>
      <c r="H26" s="234">
        <f t="shared" si="4"/>
        <v>38</v>
      </c>
      <c r="I26" s="234">
        <f t="shared" si="4"/>
        <v>39.39</v>
      </c>
      <c r="J26" s="234">
        <f t="shared" si="4"/>
        <v>232.13</v>
      </c>
      <c r="K26" s="252">
        <f t="shared" si="4"/>
        <v>240.65</v>
      </c>
      <c r="L26" s="670">
        <f t="shared" si="4"/>
        <v>26</v>
      </c>
      <c r="M26" s="671">
        <f t="shared" si="4"/>
        <v>42</v>
      </c>
      <c r="N26" s="233">
        <f t="shared" si="4"/>
        <v>96.37</v>
      </c>
      <c r="O26" s="234">
        <f t="shared" si="4"/>
        <v>100.34</v>
      </c>
      <c r="P26" s="234">
        <f t="shared" si="4"/>
        <v>35</v>
      </c>
      <c r="Q26" s="234">
        <f t="shared" si="4"/>
        <v>36</v>
      </c>
      <c r="R26" s="234">
        <f t="shared" si="4"/>
        <v>1.5899999999999999</v>
      </c>
      <c r="S26" s="234">
        <f t="shared" si="4"/>
        <v>1.67</v>
      </c>
      <c r="T26" s="234">
        <f t="shared" si="4"/>
        <v>104.13</v>
      </c>
      <c r="U26" s="252">
        <f t="shared" si="4"/>
        <v>107.73</v>
      </c>
      <c r="V26" s="233">
        <f t="shared" si="4"/>
        <v>4.83</v>
      </c>
      <c r="W26" s="234">
        <f t="shared" si="4"/>
        <v>4.83</v>
      </c>
      <c r="X26" s="234">
        <f t="shared" si="4"/>
        <v>4.9399999999999995</v>
      </c>
      <c r="Y26" s="234">
        <f t="shared" si="4"/>
        <v>5.0999999999999996</v>
      </c>
      <c r="Z26" s="251">
        <f t="shared" si="4"/>
        <v>3.206</v>
      </c>
      <c r="AA26" s="251">
        <f t="shared" si="4"/>
        <v>3.21</v>
      </c>
      <c r="AB26" s="234">
        <f t="shared" si="4"/>
        <v>12.97</v>
      </c>
      <c r="AC26" s="234">
        <f t="shared" si="4"/>
        <v>13.82</v>
      </c>
      <c r="AD26" s="234">
        <f t="shared" ref="AD26:AI26" si="5">SUM(AD23:AD25)</f>
        <v>0.01</v>
      </c>
      <c r="AE26" s="256">
        <f t="shared" si="5"/>
        <v>0.01</v>
      </c>
      <c r="AF26" s="256">
        <f t="shared" si="5"/>
        <v>1.2</v>
      </c>
      <c r="AG26" s="256">
        <f t="shared" si="5"/>
        <v>1.2</v>
      </c>
      <c r="AH26" s="256">
        <f t="shared" si="5"/>
        <v>12.83</v>
      </c>
      <c r="AI26" s="257">
        <f t="shared" si="5"/>
        <v>15.93</v>
      </c>
      <c r="AJ26" s="663"/>
      <c r="AK26" s="319"/>
    </row>
    <row r="27" spans="1:37" ht="20.25">
      <c r="A27" s="177" t="s">
        <v>6</v>
      </c>
      <c r="B27" s="198"/>
      <c r="C27" s="199"/>
      <c r="D27" s="672">
        <f t="shared" ref="D27:K27" si="6">D26+D21+D12</f>
        <v>48.13</v>
      </c>
      <c r="E27" s="673">
        <f t="shared" si="6"/>
        <v>58.44</v>
      </c>
      <c r="F27" s="673">
        <f t="shared" si="6"/>
        <v>43.53</v>
      </c>
      <c r="G27" s="673">
        <f t="shared" si="6"/>
        <v>52.35</v>
      </c>
      <c r="H27" s="673">
        <f t="shared" si="6"/>
        <v>227.83</v>
      </c>
      <c r="I27" s="673">
        <f t="shared" si="6"/>
        <v>254.92000000000002</v>
      </c>
      <c r="J27" s="673">
        <f t="shared" si="6"/>
        <v>1519.17</v>
      </c>
      <c r="K27" s="674">
        <f t="shared" si="6"/>
        <v>1721.43</v>
      </c>
      <c r="L27" s="273"/>
      <c r="M27" s="217"/>
      <c r="N27" s="672">
        <f>+N21+N12</f>
        <v>373.72</v>
      </c>
      <c r="O27" s="673">
        <f t="shared" ref="O27:Z27" si="7">O26+O21+O12</f>
        <v>522.12</v>
      </c>
      <c r="P27" s="673">
        <f t="shared" si="7"/>
        <v>153.78</v>
      </c>
      <c r="Q27" s="673">
        <f t="shared" si="7"/>
        <v>180.06299999999999</v>
      </c>
      <c r="R27" s="673">
        <f t="shared" si="7"/>
        <v>8.24</v>
      </c>
      <c r="S27" s="673">
        <f t="shared" si="7"/>
        <v>10.06</v>
      </c>
      <c r="T27" s="673">
        <f t="shared" si="7"/>
        <v>709.25</v>
      </c>
      <c r="U27" s="674">
        <f t="shared" si="7"/>
        <v>845.16000000000008</v>
      </c>
      <c r="V27" s="672">
        <f t="shared" si="7"/>
        <v>98.97</v>
      </c>
      <c r="W27" s="673">
        <f t="shared" si="7"/>
        <v>104.663</v>
      </c>
      <c r="X27" s="673">
        <f t="shared" si="7"/>
        <v>11.86</v>
      </c>
      <c r="Y27" s="673">
        <f t="shared" si="7"/>
        <v>13.809999999999999</v>
      </c>
      <c r="Z27" s="215">
        <f t="shared" si="7"/>
        <v>6.9559999999999995</v>
      </c>
      <c r="AA27" s="215">
        <v>7</v>
      </c>
      <c r="AB27" s="673">
        <f>AB12+AB21+AB26</f>
        <v>33.78</v>
      </c>
      <c r="AC27" s="673">
        <f>AC12+AC21+AC26</f>
        <v>39.5</v>
      </c>
      <c r="AD27" s="675">
        <v>0.6</v>
      </c>
      <c r="AE27" s="673">
        <v>0.76</v>
      </c>
      <c r="AF27" s="673">
        <f>AF12+AF21+AF26</f>
        <v>49.6</v>
      </c>
      <c r="AG27" s="673">
        <f>AG12+AG21+AG26</f>
        <v>55.099999999999994</v>
      </c>
      <c r="AH27" s="673">
        <v>85.03</v>
      </c>
      <c r="AI27" s="674">
        <v>115.7</v>
      </c>
      <c r="AJ27" s="667"/>
      <c r="AK27" s="319"/>
    </row>
    <row r="28" spans="1:37" ht="26.25" thickBot="1">
      <c r="A28" s="470"/>
      <c r="B28" s="174"/>
      <c r="C28" s="175"/>
      <c r="D28" s="676"/>
      <c r="E28" s="677"/>
      <c r="F28" s="677"/>
      <c r="G28" s="677"/>
      <c r="H28" s="677"/>
      <c r="I28" s="677"/>
      <c r="J28" s="677"/>
      <c r="K28" s="678"/>
      <c r="L28" s="176"/>
      <c r="M28" s="109"/>
      <c r="N28" s="676"/>
      <c r="O28" s="677"/>
      <c r="P28" s="677"/>
      <c r="Q28" s="677"/>
      <c r="R28" s="677"/>
      <c r="S28" s="677"/>
      <c r="T28" s="677"/>
      <c r="U28" s="678"/>
      <c r="V28" s="676"/>
      <c r="W28" s="677"/>
      <c r="X28" s="677"/>
      <c r="Y28" s="677"/>
      <c r="Z28" s="677"/>
      <c r="AA28" s="677"/>
      <c r="AB28" s="677"/>
      <c r="AC28" s="677"/>
      <c r="AD28" s="677"/>
      <c r="AE28" s="679"/>
      <c r="AF28" s="679"/>
      <c r="AG28" s="679"/>
      <c r="AH28" s="679"/>
      <c r="AI28" s="680"/>
      <c r="AJ28" s="668"/>
      <c r="AK28" s="102"/>
    </row>
    <row r="29" spans="1:37" ht="20.25">
      <c r="A29" s="318">
        <v>4</v>
      </c>
      <c r="B29" s="471"/>
      <c r="C29" s="471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669"/>
      <c r="AK29" s="56"/>
    </row>
  </sheetData>
  <mergeCells count="26">
    <mergeCell ref="A6:AK6"/>
    <mergeCell ref="A13:AK13"/>
    <mergeCell ref="A22:AK22"/>
    <mergeCell ref="F3:G4"/>
    <mergeCell ref="H3:I4"/>
    <mergeCell ref="J3:K4"/>
    <mergeCell ref="AJ3:AJ5"/>
    <mergeCell ref="AK3:AK5"/>
    <mergeCell ref="AH4:AI4"/>
    <mergeCell ref="AF4:AG4"/>
    <mergeCell ref="N4:O4"/>
    <mergeCell ref="P4:Q4"/>
    <mergeCell ref="R4:S4"/>
    <mergeCell ref="T4:U4"/>
    <mergeCell ref="V4:W4"/>
    <mergeCell ref="X4:Y4"/>
    <mergeCell ref="Z4:AA4"/>
    <mergeCell ref="J2:S2"/>
    <mergeCell ref="A3:A5"/>
    <mergeCell ref="V3:AI3"/>
    <mergeCell ref="AD4:AE4"/>
    <mergeCell ref="L3:M4"/>
    <mergeCell ref="B3:C4"/>
    <mergeCell ref="D3:E4"/>
    <mergeCell ref="AB4:AC4"/>
    <mergeCell ref="N3:U3"/>
  </mergeCells>
  <phoneticPr fontId="26" type="noConversion"/>
  <pageMargins left="3.937007874015748E-2" right="3.937007874015748E-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0"/>
  <sheetViews>
    <sheetView topLeftCell="F10" zoomScaleNormal="100" workbookViewId="0">
      <selection activeCell="AH14" sqref="AH14:AI14"/>
    </sheetView>
  </sheetViews>
  <sheetFormatPr defaultRowHeight="18.75"/>
  <cols>
    <col min="1" max="1" width="33.7109375" customWidth="1"/>
    <col min="2" max="2" width="7.5703125" style="23" customWidth="1"/>
    <col min="3" max="3" width="10" style="23" customWidth="1"/>
    <col min="4" max="4" width="7.5703125" customWidth="1"/>
    <col min="5" max="5" width="9.42578125" customWidth="1"/>
    <col min="6" max="6" width="6.5703125" customWidth="1"/>
    <col min="7" max="7" width="10.140625" customWidth="1"/>
    <col min="8" max="8" width="6.5703125" customWidth="1"/>
    <col min="9" max="9" width="7" customWidth="1"/>
    <col min="10" max="10" width="8.7109375" customWidth="1"/>
    <col min="12" max="13" width="0" hidden="1" customWidth="1"/>
    <col min="36" max="36" width="12.85546875" style="10" customWidth="1"/>
    <col min="37" max="37" width="26.140625" customWidth="1"/>
  </cols>
  <sheetData>
    <row r="1" spans="1:37" hidden="1">
      <c r="A1" s="5"/>
      <c r="D1" s="6"/>
      <c r="L1" s="7"/>
    </row>
    <row r="2" spans="1:37" hidden="1">
      <c r="A2" s="8"/>
      <c r="D2" s="6"/>
      <c r="L2" s="7"/>
    </row>
    <row r="3" spans="1:37" hidden="1">
      <c r="A3" s="1"/>
      <c r="D3" s="6"/>
      <c r="L3" s="9"/>
    </row>
    <row r="4" spans="1:37" hidden="1">
      <c r="A4" s="2"/>
      <c r="B4" s="24"/>
      <c r="D4" s="6"/>
      <c r="F4" s="2"/>
      <c r="H4" s="11"/>
      <c r="I4" s="11"/>
      <c r="K4" s="2"/>
      <c r="L4" s="12"/>
    </row>
    <row r="5" spans="1:37" hidden="1">
      <c r="A5" s="10"/>
      <c r="D5" s="6"/>
      <c r="L5" s="12"/>
    </row>
    <row r="6" spans="1:37" ht="26.25" hidden="1">
      <c r="A6" s="13"/>
      <c r="D6" s="6"/>
      <c r="E6" s="14"/>
      <c r="F6" s="15"/>
      <c r="G6" s="15"/>
      <c r="L6" s="12"/>
    </row>
    <row r="7" spans="1:37" hidden="1">
      <c r="A7" s="13"/>
      <c r="D7" s="6"/>
      <c r="L7" s="12"/>
      <c r="R7" s="16"/>
      <c r="S7" s="17"/>
    </row>
    <row r="8" spans="1:37" hidden="1">
      <c r="A8" s="13"/>
      <c r="D8" s="6"/>
      <c r="L8" s="18"/>
      <c r="R8" s="19"/>
      <c r="S8" s="19"/>
    </row>
    <row r="9" spans="1:37" ht="23.25" hidden="1">
      <c r="A9" s="13"/>
      <c r="C9" s="25"/>
      <c r="D9" s="10"/>
      <c r="E9" s="20"/>
      <c r="F9" s="20"/>
      <c r="G9" s="20"/>
      <c r="H9" s="20"/>
      <c r="Q9" s="21"/>
      <c r="R9" s="16"/>
      <c r="S9" s="17"/>
    </row>
    <row r="10" spans="1:37" ht="24" thickBot="1">
      <c r="A10" s="13"/>
      <c r="C10" s="25"/>
      <c r="D10" s="10"/>
      <c r="E10" s="20"/>
      <c r="F10" s="20"/>
      <c r="G10" s="20"/>
      <c r="H10" s="20"/>
      <c r="Q10" s="702"/>
      <c r="R10" s="16"/>
      <c r="S10" s="17"/>
    </row>
    <row r="11" spans="1:37" ht="21" thickBot="1">
      <c r="J11" s="999" t="s">
        <v>143</v>
      </c>
      <c r="K11" s="1000"/>
      <c r="L11" s="1000"/>
      <c r="M11" s="1000"/>
      <c r="N11" s="1000"/>
      <c r="O11" s="1000"/>
      <c r="P11" s="1000"/>
      <c r="Q11" s="1000"/>
      <c r="R11" s="1000"/>
      <c r="S11" s="1001"/>
    </row>
    <row r="12" spans="1:37" ht="23.25" customHeight="1" thickBot="1">
      <c r="A12" s="990" t="s">
        <v>0</v>
      </c>
      <c r="B12" s="1083" t="s">
        <v>2</v>
      </c>
      <c r="C12" s="1084"/>
      <c r="D12" s="1087" t="s">
        <v>1</v>
      </c>
      <c r="E12" s="972"/>
      <c r="F12" s="972" t="s">
        <v>3</v>
      </c>
      <c r="G12" s="972"/>
      <c r="H12" s="972" t="s">
        <v>10</v>
      </c>
      <c r="I12" s="972"/>
      <c r="J12" s="974" t="s">
        <v>30</v>
      </c>
      <c r="K12" s="975"/>
      <c r="L12" s="1081" t="s">
        <v>12</v>
      </c>
      <c r="M12" s="1082"/>
      <c r="N12" s="1047" t="s">
        <v>31</v>
      </c>
      <c r="O12" s="1046"/>
      <c r="P12" s="1046"/>
      <c r="Q12" s="1046"/>
      <c r="R12" s="1046"/>
      <c r="S12" s="1046"/>
      <c r="T12" s="1046"/>
      <c r="U12" s="1089"/>
      <c r="V12" s="966" t="s">
        <v>16</v>
      </c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8"/>
      <c r="AI12" s="969"/>
      <c r="AJ12" s="1090" t="s">
        <v>38</v>
      </c>
      <c r="AK12" s="992" t="s">
        <v>39</v>
      </c>
    </row>
    <row r="13" spans="1:37" ht="27" customHeight="1" thickBot="1">
      <c r="A13" s="991"/>
      <c r="B13" s="1085"/>
      <c r="C13" s="1086"/>
      <c r="D13" s="1088"/>
      <c r="E13" s="973"/>
      <c r="F13" s="973"/>
      <c r="G13" s="973"/>
      <c r="H13" s="973"/>
      <c r="I13" s="973"/>
      <c r="J13" s="976"/>
      <c r="K13" s="977"/>
      <c r="L13" s="1081"/>
      <c r="M13" s="1082"/>
      <c r="N13" s="1047" t="s">
        <v>40</v>
      </c>
      <c r="O13" s="1046"/>
      <c r="P13" s="1046" t="s">
        <v>34</v>
      </c>
      <c r="Q13" s="1046"/>
      <c r="R13" s="1046" t="s">
        <v>35</v>
      </c>
      <c r="S13" s="1046"/>
      <c r="T13" s="1046" t="s">
        <v>33</v>
      </c>
      <c r="U13" s="1089"/>
      <c r="V13" s="1047" t="s">
        <v>84</v>
      </c>
      <c r="W13" s="1046"/>
      <c r="X13" s="1046" t="s">
        <v>41</v>
      </c>
      <c r="Y13" s="1046"/>
      <c r="Z13" s="1046" t="s">
        <v>32</v>
      </c>
      <c r="AA13" s="1046"/>
      <c r="AB13" s="1046" t="s">
        <v>17</v>
      </c>
      <c r="AC13" s="1046"/>
      <c r="AD13" s="1046" t="s">
        <v>36</v>
      </c>
      <c r="AE13" s="1046"/>
      <c r="AF13" s="1046" t="s">
        <v>37</v>
      </c>
      <c r="AG13" s="1046"/>
      <c r="AH13" s="1046" t="s">
        <v>85</v>
      </c>
      <c r="AI13" s="980"/>
      <c r="AJ13" s="1091"/>
      <c r="AK13" s="993"/>
    </row>
    <row r="14" spans="1:37" ht="16.5" thickBot="1">
      <c r="A14" s="991"/>
      <c r="B14" s="511" t="s">
        <v>155</v>
      </c>
      <c r="C14" s="512" t="s">
        <v>156</v>
      </c>
      <c r="D14" s="511" t="s">
        <v>155</v>
      </c>
      <c r="E14" s="512" t="s">
        <v>156</v>
      </c>
      <c r="F14" s="511" t="s">
        <v>155</v>
      </c>
      <c r="G14" s="512" t="s">
        <v>156</v>
      </c>
      <c r="H14" s="511" t="s">
        <v>155</v>
      </c>
      <c r="I14" s="512" t="s">
        <v>156</v>
      </c>
      <c r="J14" s="511" t="s">
        <v>155</v>
      </c>
      <c r="K14" s="512" t="s">
        <v>156</v>
      </c>
      <c r="L14" s="288" t="s">
        <v>13</v>
      </c>
      <c r="M14" s="289" t="s">
        <v>14</v>
      </c>
      <c r="N14" s="511" t="s">
        <v>155</v>
      </c>
      <c r="O14" s="512" t="s">
        <v>156</v>
      </c>
      <c r="P14" s="511" t="s">
        <v>155</v>
      </c>
      <c r="Q14" s="512" t="s">
        <v>156</v>
      </c>
      <c r="R14" s="511" t="s">
        <v>155</v>
      </c>
      <c r="S14" s="512" t="s">
        <v>156</v>
      </c>
      <c r="T14" s="511" t="s">
        <v>155</v>
      </c>
      <c r="U14" s="512" t="s">
        <v>156</v>
      </c>
      <c r="V14" s="511" t="s">
        <v>155</v>
      </c>
      <c r="W14" s="512" t="s">
        <v>156</v>
      </c>
      <c r="X14" s="511" t="s">
        <v>155</v>
      </c>
      <c r="Y14" s="512" t="s">
        <v>156</v>
      </c>
      <c r="Z14" s="511" t="s">
        <v>155</v>
      </c>
      <c r="AA14" s="512" t="s">
        <v>156</v>
      </c>
      <c r="AB14" s="511" t="s">
        <v>155</v>
      </c>
      <c r="AC14" s="512" t="s">
        <v>156</v>
      </c>
      <c r="AD14" s="511" t="s">
        <v>155</v>
      </c>
      <c r="AE14" s="512" t="s">
        <v>156</v>
      </c>
      <c r="AF14" s="511" t="s">
        <v>155</v>
      </c>
      <c r="AG14" s="512" t="s">
        <v>156</v>
      </c>
      <c r="AH14" s="511" t="s">
        <v>155</v>
      </c>
      <c r="AI14" s="512" t="s">
        <v>156</v>
      </c>
      <c r="AJ14" s="1091"/>
      <c r="AK14" s="993"/>
    </row>
    <row r="15" spans="1:37" ht="21" thickBot="1">
      <c r="A15" s="1031" t="s">
        <v>137</v>
      </c>
      <c r="B15" s="1032"/>
      <c r="C15" s="1032"/>
      <c r="D15" s="1032"/>
      <c r="E15" s="1032"/>
      <c r="F15" s="1032"/>
      <c r="G15" s="1032"/>
      <c r="H15" s="1032"/>
      <c r="I15" s="1032"/>
      <c r="J15" s="1032"/>
      <c r="K15" s="1032"/>
      <c r="L15" s="1032"/>
      <c r="M15" s="1032"/>
      <c r="N15" s="1032"/>
      <c r="O15" s="1032"/>
      <c r="P15" s="1032"/>
      <c r="Q15" s="1032"/>
      <c r="R15" s="1032"/>
      <c r="S15" s="1032"/>
      <c r="T15" s="1032"/>
      <c r="U15" s="1032"/>
      <c r="V15" s="1032"/>
      <c r="W15" s="1032"/>
      <c r="X15" s="1032"/>
      <c r="Y15" s="1032"/>
      <c r="Z15" s="1032"/>
      <c r="AA15" s="1032"/>
      <c r="AB15" s="1032"/>
      <c r="AC15" s="1032"/>
      <c r="AD15" s="1032"/>
      <c r="AE15" s="1032"/>
      <c r="AF15" s="1032"/>
      <c r="AG15" s="1032"/>
      <c r="AH15" s="1032"/>
      <c r="AI15" s="1032"/>
      <c r="AJ15" s="1032"/>
      <c r="AK15" s="1033"/>
    </row>
    <row r="16" spans="1:37" ht="29.45" customHeight="1">
      <c r="A16" s="703" t="s">
        <v>109</v>
      </c>
      <c r="B16" s="704">
        <v>200</v>
      </c>
      <c r="C16" s="518">
        <v>200</v>
      </c>
      <c r="D16" s="519">
        <v>23.6</v>
      </c>
      <c r="E16" s="520">
        <v>23.6</v>
      </c>
      <c r="F16" s="520">
        <v>30.2</v>
      </c>
      <c r="G16" s="520">
        <v>30.2</v>
      </c>
      <c r="H16" s="520">
        <v>3.3</v>
      </c>
      <c r="I16" s="520">
        <v>3.3</v>
      </c>
      <c r="J16" s="520">
        <v>379.9</v>
      </c>
      <c r="K16" s="521">
        <v>379.9</v>
      </c>
      <c r="L16" s="522">
        <v>31.04</v>
      </c>
      <c r="M16" s="523">
        <v>37.24</v>
      </c>
      <c r="N16" s="519">
        <v>187.2</v>
      </c>
      <c r="O16" s="520">
        <v>187.2</v>
      </c>
      <c r="P16" s="520">
        <v>31.1</v>
      </c>
      <c r="Q16" s="520">
        <v>31.1</v>
      </c>
      <c r="R16" s="520">
        <v>3.6</v>
      </c>
      <c r="S16" s="520">
        <v>3.6</v>
      </c>
      <c r="T16" s="520">
        <v>426.5</v>
      </c>
      <c r="U16" s="521">
        <v>426.5</v>
      </c>
      <c r="V16" s="519">
        <v>94</v>
      </c>
      <c r="W16" s="520">
        <v>94</v>
      </c>
      <c r="X16" s="520">
        <v>1</v>
      </c>
      <c r="Y16" s="520">
        <v>1</v>
      </c>
      <c r="Z16" s="520">
        <v>0.1</v>
      </c>
      <c r="AA16" s="520">
        <v>0.1</v>
      </c>
      <c r="AB16" s="520">
        <v>0.5</v>
      </c>
      <c r="AC16" s="520">
        <v>0.5</v>
      </c>
      <c r="AD16" s="520">
        <v>0.7</v>
      </c>
      <c r="AE16" s="524">
        <v>0.7</v>
      </c>
      <c r="AF16" s="520">
        <v>31.2</v>
      </c>
      <c r="AG16" s="520">
        <v>31.2</v>
      </c>
      <c r="AH16" s="520">
        <v>26</v>
      </c>
      <c r="AI16" s="691">
        <v>34.700000000000003</v>
      </c>
      <c r="AJ16" s="659">
        <v>231</v>
      </c>
      <c r="AK16" s="617" t="s">
        <v>42</v>
      </c>
    </row>
    <row r="17" spans="1:37" ht="36.75" customHeight="1">
      <c r="A17" s="405" t="s">
        <v>110</v>
      </c>
      <c r="B17" s="278">
        <v>200</v>
      </c>
      <c r="C17" s="279">
        <v>200</v>
      </c>
      <c r="D17" s="227">
        <v>0</v>
      </c>
      <c r="E17" s="228">
        <v>0</v>
      </c>
      <c r="F17" s="228">
        <v>0</v>
      </c>
      <c r="G17" s="228">
        <v>0</v>
      </c>
      <c r="H17" s="228">
        <v>6</v>
      </c>
      <c r="I17" s="228">
        <v>6</v>
      </c>
      <c r="J17" s="228">
        <v>24</v>
      </c>
      <c r="K17" s="232">
        <v>24</v>
      </c>
      <c r="L17" s="295">
        <v>20</v>
      </c>
      <c r="M17" s="296">
        <v>3</v>
      </c>
      <c r="N17" s="227">
        <v>3.6</v>
      </c>
      <c r="O17" s="228">
        <v>3.6</v>
      </c>
      <c r="P17" s="228">
        <v>0</v>
      </c>
      <c r="Q17" s="228">
        <v>0</v>
      </c>
      <c r="R17" s="228">
        <v>0</v>
      </c>
      <c r="S17" s="228">
        <v>0</v>
      </c>
      <c r="T17" s="228">
        <v>5.8</v>
      </c>
      <c r="U17" s="232">
        <v>5.8</v>
      </c>
      <c r="V17" s="227">
        <v>0</v>
      </c>
      <c r="W17" s="228">
        <v>0</v>
      </c>
      <c r="X17" s="228">
        <v>0</v>
      </c>
      <c r="Y17" s="228">
        <v>0</v>
      </c>
      <c r="Z17" s="228">
        <v>0</v>
      </c>
      <c r="AA17" s="228">
        <v>0</v>
      </c>
      <c r="AB17" s="228">
        <v>0</v>
      </c>
      <c r="AC17" s="228">
        <v>0</v>
      </c>
      <c r="AD17" s="228">
        <v>0</v>
      </c>
      <c r="AE17" s="231">
        <v>0</v>
      </c>
      <c r="AF17" s="228">
        <v>0</v>
      </c>
      <c r="AG17" s="228">
        <v>0</v>
      </c>
      <c r="AH17" s="228">
        <v>0</v>
      </c>
      <c r="AI17" s="232">
        <v>0</v>
      </c>
      <c r="AJ17" s="358">
        <v>420</v>
      </c>
      <c r="AK17" s="618" t="s">
        <v>97</v>
      </c>
    </row>
    <row r="18" spans="1:37" ht="37.5" customHeight="1">
      <c r="A18" s="465" t="s">
        <v>111</v>
      </c>
      <c r="B18" s="278">
        <v>40</v>
      </c>
      <c r="C18" s="279">
        <v>40</v>
      </c>
      <c r="D18" s="227">
        <v>3</v>
      </c>
      <c r="E18" s="228">
        <v>3</v>
      </c>
      <c r="F18" s="228">
        <v>3.9</v>
      </c>
      <c r="G18" s="228">
        <v>3.9</v>
      </c>
      <c r="H18" s="228">
        <v>29.8</v>
      </c>
      <c r="I18" s="228">
        <v>29.8</v>
      </c>
      <c r="J18" s="228">
        <v>166.8</v>
      </c>
      <c r="K18" s="232">
        <v>166.8</v>
      </c>
      <c r="L18" s="295">
        <v>5.52</v>
      </c>
      <c r="M18" s="296">
        <v>5.52</v>
      </c>
      <c r="N18" s="227">
        <v>11.6</v>
      </c>
      <c r="O18" s="228">
        <v>11.6</v>
      </c>
      <c r="P18" s="228">
        <v>8</v>
      </c>
      <c r="Q18" s="228">
        <v>8</v>
      </c>
      <c r="R18" s="228">
        <v>0.8</v>
      </c>
      <c r="S18" s="228">
        <v>0.8</v>
      </c>
      <c r="T18" s="228">
        <v>36</v>
      </c>
      <c r="U18" s="232">
        <v>36</v>
      </c>
      <c r="V18" s="227">
        <v>4</v>
      </c>
      <c r="W18" s="228">
        <v>4</v>
      </c>
      <c r="X18" s="228">
        <v>1.4</v>
      </c>
      <c r="Y18" s="228">
        <v>1.4</v>
      </c>
      <c r="Z18" s="228">
        <v>0</v>
      </c>
      <c r="AA18" s="228">
        <v>0</v>
      </c>
      <c r="AB18" s="228">
        <v>0</v>
      </c>
      <c r="AC18" s="228">
        <v>0</v>
      </c>
      <c r="AD18" s="228">
        <v>0</v>
      </c>
      <c r="AE18" s="231">
        <v>0</v>
      </c>
      <c r="AF18" s="228">
        <v>0</v>
      </c>
      <c r="AG18" s="228">
        <v>0</v>
      </c>
      <c r="AH18" s="228">
        <v>0</v>
      </c>
      <c r="AI18" s="232">
        <v>0</v>
      </c>
      <c r="AJ18" s="358"/>
      <c r="AK18" s="618" t="s">
        <v>72</v>
      </c>
    </row>
    <row r="19" spans="1:37" s="11" customFormat="1" ht="36" customHeight="1">
      <c r="A19" s="466" t="s">
        <v>20</v>
      </c>
      <c r="B19" s="196">
        <v>60</v>
      </c>
      <c r="C19" s="279">
        <v>60</v>
      </c>
      <c r="D19" s="227">
        <v>4.5</v>
      </c>
      <c r="E19" s="228">
        <v>4.5</v>
      </c>
      <c r="F19" s="228">
        <v>1.7</v>
      </c>
      <c r="G19" s="228">
        <v>1.7</v>
      </c>
      <c r="H19" s="228">
        <v>30.8</v>
      </c>
      <c r="I19" s="228">
        <v>30.8</v>
      </c>
      <c r="J19" s="228">
        <v>157</v>
      </c>
      <c r="K19" s="232">
        <v>157</v>
      </c>
      <c r="L19" s="295">
        <v>2</v>
      </c>
      <c r="M19" s="296">
        <v>2</v>
      </c>
      <c r="N19" s="227">
        <v>14.1</v>
      </c>
      <c r="O19" s="228">
        <v>14.1</v>
      </c>
      <c r="P19" s="228">
        <v>7.8</v>
      </c>
      <c r="Q19" s="228">
        <v>7.8</v>
      </c>
      <c r="R19" s="228">
        <v>0.7</v>
      </c>
      <c r="S19" s="228">
        <v>0.7</v>
      </c>
      <c r="T19" s="228">
        <v>50.4</v>
      </c>
      <c r="U19" s="232">
        <v>50.4</v>
      </c>
      <c r="V19" s="227">
        <v>0</v>
      </c>
      <c r="W19" s="228">
        <v>0</v>
      </c>
      <c r="X19" s="228">
        <v>1</v>
      </c>
      <c r="Y19" s="228">
        <v>1</v>
      </c>
      <c r="Z19" s="228">
        <v>0.1</v>
      </c>
      <c r="AA19" s="228">
        <v>0.1</v>
      </c>
      <c r="AB19" s="228">
        <v>0</v>
      </c>
      <c r="AC19" s="228">
        <v>0</v>
      </c>
      <c r="AD19" s="231">
        <v>0</v>
      </c>
      <c r="AE19" s="228">
        <v>0</v>
      </c>
      <c r="AF19" s="228">
        <v>0</v>
      </c>
      <c r="AG19" s="228">
        <v>0</v>
      </c>
      <c r="AH19" s="228">
        <v>12.4</v>
      </c>
      <c r="AI19" s="232">
        <v>15.5</v>
      </c>
      <c r="AJ19" s="358">
        <v>18</v>
      </c>
      <c r="AK19" s="618" t="s">
        <v>42</v>
      </c>
    </row>
    <row r="20" spans="1:37" ht="19.5" thickBot="1">
      <c r="A20" s="705" t="s">
        <v>5</v>
      </c>
      <c r="B20" s="636">
        <f t="shared" ref="B20:G20" si="0">SUM(B16:B19)</f>
        <v>500</v>
      </c>
      <c r="C20" s="637">
        <f t="shared" si="0"/>
        <v>500</v>
      </c>
      <c r="D20" s="706">
        <f t="shared" si="0"/>
        <v>31.1</v>
      </c>
      <c r="E20" s="707">
        <f t="shared" si="0"/>
        <v>31.1</v>
      </c>
      <c r="F20" s="707">
        <f t="shared" si="0"/>
        <v>35.800000000000004</v>
      </c>
      <c r="G20" s="707">
        <f t="shared" si="0"/>
        <v>35.800000000000004</v>
      </c>
      <c r="H20" s="707">
        <v>75.7</v>
      </c>
      <c r="I20" s="707">
        <f t="shared" ref="I20:W20" si="1">SUM(I16:I19)</f>
        <v>69.900000000000006</v>
      </c>
      <c r="J20" s="707">
        <f t="shared" si="1"/>
        <v>727.7</v>
      </c>
      <c r="K20" s="708">
        <f t="shared" si="1"/>
        <v>727.7</v>
      </c>
      <c r="L20" s="709">
        <f t="shared" si="1"/>
        <v>58.56</v>
      </c>
      <c r="M20" s="710">
        <f t="shared" si="1"/>
        <v>47.760000000000005</v>
      </c>
      <c r="N20" s="706">
        <f t="shared" si="1"/>
        <v>216.49999999999997</v>
      </c>
      <c r="O20" s="707">
        <f t="shared" si="1"/>
        <v>216.49999999999997</v>
      </c>
      <c r="P20" s="707">
        <f t="shared" si="1"/>
        <v>46.9</v>
      </c>
      <c r="Q20" s="707">
        <f t="shared" si="1"/>
        <v>46.9</v>
      </c>
      <c r="R20" s="707">
        <f t="shared" si="1"/>
        <v>5.1000000000000005</v>
      </c>
      <c r="S20" s="707">
        <f t="shared" si="1"/>
        <v>5.1000000000000005</v>
      </c>
      <c r="T20" s="707">
        <f t="shared" si="1"/>
        <v>518.70000000000005</v>
      </c>
      <c r="U20" s="708">
        <f t="shared" si="1"/>
        <v>518.70000000000005</v>
      </c>
      <c r="V20" s="706">
        <f t="shared" si="1"/>
        <v>98</v>
      </c>
      <c r="W20" s="707">
        <f t="shared" si="1"/>
        <v>98</v>
      </c>
      <c r="X20" s="707">
        <v>2</v>
      </c>
      <c r="Y20" s="707">
        <f>SUM(Y16:Y19)</f>
        <v>3.4</v>
      </c>
      <c r="Z20" s="707">
        <v>0.3</v>
      </c>
      <c r="AA20" s="707">
        <f t="shared" ref="AA20:AI20" si="2">SUM(AA16:AA19)</f>
        <v>0.2</v>
      </c>
      <c r="AB20" s="707">
        <f t="shared" si="2"/>
        <v>0.5</v>
      </c>
      <c r="AC20" s="707">
        <f t="shared" si="2"/>
        <v>0.5</v>
      </c>
      <c r="AD20" s="707">
        <f t="shared" si="2"/>
        <v>0.7</v>
      </c>
      <c r="AE20" s="711">
        <f t="shared" si="2"/>
        <v>0.7</v>
      </c>
      <c r="AF20" s="490">
        <f t="shared" si="2"/>
        <v>31.2</v>
      </c>
      <c r="AG20" s="490">
        <f t="shared" si="2"/>
        <v>31.2</v>
      </c>
      <c r="AH20" s="490">
        <f t="shared" si="2"/>
        <v>38.4</v>
      </c>
      <c r="AI20" s="712">
        <f t="shared" si="2"/>
        <v>50.2</v>
      </c>
      <c r="AJ20" s="645"/>
      <c r="AK20" s="713"/>
    </row>
    <row r="21" spans="1:37" ht="21" thickBot="1">
      <c r="A21" s="1031" t="s">
        <v>138</v>
      </c>
      <c r="B21" s="1032"/>
      <c r="C21" s="1032"/>
      <c r="D21" s="1032"/>
      <c r="E21" s="1032"/>
      <c r="F21" s="1032"/>
      <c r="G21" s="1032"/>
      <c r="H21" s="1032"/>
      <c r="I21" s="1032"/>
      <c r="J21" s="1032"/>
      <c r="K21" s="1032"/>
      <c r="L21" s="1032"/>
      <c r="M21" s="1032"/>
      <c r="N21" s="1032"/>
      <c r="O21" s="1032"/>
      <c r="P21" s="1032"/>
      <c r="Q21" s="1032"/>
      <c r="R21" s="1032"/>
      <c r="S21" s="1032"/>
      <c r="T21" s="1032"/>
      <c r="U21" s="1032"/>
      <c r="V21" s="1032"/>
      <c r="W21" s="1032"/>
      <c r="X21" s="1032"/>
      <c r="Y21" s="1032"/>
      <c r="Z21" s="1032"/>
      <c r="AA21" s="1032"/>
      <c r="AB21" s="1032"/>
      <c r="AC21" s="1032"/>
      <c r="AD21" s="1032"/>
      <c r="AE21" s="1032"/>
      <c r="AF21" s="1032"/>
      <c r="AG21" s="1032"/>
      <c r="AH21" s="1032"/>
      <c r="AI21" s="1032"/>
      <c r="AJ21" s="1032"/>
      <c r="AK21" s="1033"/>
    </row>
    <row r="22" spans="1:37" ht="47.25" customHeight="1">
      <c r="A22" s="714" t="s">
        <v>123</v>
      </c>
      <c r="B22" s="535">
        <v>60</v>
      </c>
      <c r="C22" s="536">
        <v>100</v>
      </c>
      <c r="D22" s="715">
        <v>0.62</v>
      </c>
      <c r="E22" s="716">
        <v>1</v>
      </c>
      <c r="F22" s="716">
        <v>0.87</v>
      </c>
      <c r="G22" s="716">
        <v>2</v>
      </c>
      <c r="H22" s="716">
        <v>2.94</v>
      </c>
      <c r="I22" s="716">
        <v>4.8</v>
      </c>
      <c r="J22" s="716">
        <v>22.08</v>
      </c>
      <c r="K22" s="717">
        <v>36.9</v>
      </c>
      <c r="L22" s="718">
        <v>7.86</v>
      </c>
      <c r="M22" s="719">
        <v>9.82</v>
      </c>
      <c r="N22" s="720">
        <v>2.81</v>
      </c>
      <c r="O22" s="721">
        <v>4.5999999999999996</v>
      </c>
      <c r="P22" s="721">
        <v>0.06</v>
      </c>
      <c r="Q22" s="721">
        <v>0.16300000000000001</v>
      </c>
      <c r="R22" s="722">
        <v>0.12</v>
      </c>
      <c r="S22" s="722">
        <v>0.2</v>
      </c>
      <c r="T22" s="721">
        <v>4.2</v>
      </c>
      <c r="U22" s="723">
        <v>7</v>
      </c>
      <c r="V22" s="720">
        <v>4.2</v>
      </c>
      <c r="W22" s="721">
        <v>7</v>
      </c>
      <c r="X22" s="721">
        <v>0.01</v>
      </c>
      <c r="Y22" s="721">
        <v>0.01</v>
      </c>
      <c r="Z22" s="724">
        <v>0.6</v>
      </c>
      <c r="AA22" s="724">
        <v>1</v>
      </c>
      <c r="AB22" s="722">
        <v>1.4</v>
      </c>
      <c r="AC22" s="722">
        <v>2.2999999999999998</v>
      </c>
      <c r="AD22" s="543">
        <v>0.01</v>
      </c>
      <c r="AE22" s="543">
        <v>0.2</v>
      </c>
      <c r="AF22" s="543">
        <v>0</v>
      </c>
      <c r="AG22" s="543">
        <v>0</v>
      </c>
      <c r="AH22" s="543">
        <v>0.15</v>
      </c>
      <c r="AI22" s="544">
        <v>0.3</v>
      </c>
      <c r="AJ22" s="659">
        <v>71</v>
      </c>
      <c r="AK22" s="617" t="s">
        <v>44</v>
      </c>
    </row>
    <row r="23" spans="1:37" ht="36.75" customHeight="1">
      <c r="A23" s="404" t="s">
        <v>69</v>
      </c>
      <c r="B23" s="280" t="str">
        <f>"200"</f>
        <v>200</v>
      </c>
      <c r="C23" s="281" t="str">
        <f>"250"</f>
        <v>250</v>
      </c>
      <c r="D23" s="269">
        <v>1.85</v>
      </c>
      <c r="E23" s="247">
        <v>2.2799999999999998</v>
      </c>
      <c r="F23" s="247">
        <v>4.3499999999999996</v>
      </c>
      <c r="G23" s="247">
        <v>5.19</v>
      </c>
      <c r="H23" s="247">
        <v>12.49</v>
      </c>
      <c r="I23" s="247">
        <v>15.57</v>
      </c>
      <c r="J23" s="247">
        <v>97.99</v>
      </c>
      <c r="K23" s="267">
        <v>119.95</v>
      </c>
      <c r="L23" s="269">
        <v>23.32</v>
      </c>
      <c r="M23" s="300">
        <v>29.15</v>
      </c>
      <c r="N23" s="269">
        <v>10</v>
      </c>
      <c r="O23" s="247">
        <v>12</v>
      </c>
      <c r="P23" s="247">
        <v>0.74</v>
      </c>
      <c r="Q23" s="247">
        <v>0.93</v>
      </c>
      <c r="R23" s="247">
        <v>45.38</v>
      </c>
      <c r="S23" s="267">
        <v>56.73</v>
      </c>
      <c r="T23" s="299">
        <v>0</v>
      </c>
      <c r="U23" s="267">
        <v>0</v>
      </c>
      <c r="V23" s="269">
        <v>1.88</v>
      </c>
      <c r="W23" s="247">
        <v>2.35</v>
      </c>
      <c r="X23" s="238">
        <v>0.14000000000000001</v>
      </c>
      <c r="Y23" s="238">
        <v>0.18</v>
      </c>
      <c r="Z23" s="247">
        <v>6.7</v>
      </c>
      <c r="AA23" s="247">
        <v>8.3800000000000008</v>
      </c>
      <c r="AB23" s="229">
        <v>0.05</v>
      </c>
      <c r="AC23" s="229">
        <v>7.0000000000000007E-2</v>
      </c>
      <c r="AD23" s="229">
        <v>19</v>
      </c>
      <c r="AE23" s="229">
        <v>20.7</v>
      </c>
      <c r="AF23" s="229">
        <v>0.75</v>
      </c>
      <c r="AG23" s="243">
        <v>0.94</v>
      </c>
      <c r="AH23" s="500">
        <v>0</v>
      </c>
      <c r="AI23" s="698">
        <v>0</v>
      </c>
      <c r="AJ23" s="354">
        <v>96</v>
      </c>
      <c r="AK23" s="618" t="s">
        <v>44</v>
      </c>
    </row>
    <row r="24" spans="1:37" ht="47.25" customHeight="1">
      <c r="A24" s="503" t="s">
        <v>127</v>
      </c>
      <c r="B24" s="280">
        <v>240</v>
      </c>
      <c r="C24" s="281">
        <v>240</v>
      </c>
      <c r="D24" s="269">
        <v>11.61</v>
      </c>
      <c r="E24" s="247">
        <v>14.51</v>
      </c>
      <c r="F24" s="247">
        <v>9.56</v>
      </c>
      <c r="G24" s="247">
        <v>11.95</v>
      </c>
      <c r="H24" s="247">
        <v>10.24</v>
      </c>
      <c r="I24" s="247">
        <v>12.8</v>
      </c>
      <c r="J24" s="247">
        <v>174.77</v>
      </c>
      <c r="K24" s="267">
        <v>218.46</v>
      </c>
      <c r="L24" s="299">
        <v>55.09</v>
      </c>
      <c r="M24" s="300">
        <v>68.86</v>
      </c>
      <c r="N24" s="269">
        <v>21.57</v>
      </c>
      <c r="O24" s="247">
        <v>26.96</v>
      </c>
      <c r="P24" s="247">
        <v>14</v>
      </c>
      <c r="Q24" s="247">
        <v>17</v>
      </c>
      <c r="R24" s="247">
        <v>1.1000000000000001</v>
      </c>
      <c r="S24" s="247">
        <v>1.3</v>
      </c>
      <c r="T24" s="247">
        <v>94.4</v>
      </c>
      <c r="U24" s="267">
        <v>118</v>
      </c>
      <c r="V24" s="269">
        <v>42.8</v>
      </c>
      <c r="W24" s="247">
        <v>48</v>
      </c>
      <c r="X24" s="247">
        <v>1.78</v>
      </c>
      <c r="Y24" s="247">
        <v>2.23</v>
      </c>
      <c r="Z24" s="238">
        <v>0.08</v>
      </c>
      <c r="AA24" s="238">
        <v>0.1</v>
      </c>
      <c r="AB24" s="247">
        <v>0.17</v>
      </c>
      <c r="AC24" s="247">
        <v>0.21</v>
      </c>
      <c r="AD24" s="229">
        <v>0.11</v>
      </c>
      <c r="AE24" s="229">
        <v>0.13</v>
      </c>
      <c r="AF24" s="247">
        <v>1.5</v>
      </c>
      <c r="AG24" s="247">
        <v>1.8</v>
      </c>
      <c r="AH24" s="247">
        <v>3</v>
      </c>
      <c r="AI24" s="267">
        <v>3.8</v>
      </c>
      <c r="AJ24" s="358">
        <v>268</v>
      </c>
      <c r="AK24" s="618" t="s">
        <v>44</v>
      </c>
    </row>
    <row r="25" spans="1:37" ht="39.6" customHeight="1">
      <c r="A25" s="65" t="s">
        <v>66</v>
      </c>
      <c r="B25" s="78">
        <v>180</v>
      </c>
      <c r="C25" s="108" t="str">
        <f>"200"</f>
        <v>200</v>
      </c>
      <c r="D25" s="200">
        <v>0.63</v>
      </c>
      <c r="E25" s="201">
        <v>0.66</v>
      </c>
      <c r="F25" s="201">
        <v>0.09</v>
      </c>
      <c r="G25" s="201">
        <v>0.09</v>
      </c>
      <c r="H25" s="201">
        <v>28.8</v>
      </c>
      <c r="I25" s="201">
        <v>32.01</v>
      </c>
      <c r="J25" s="201">
        <v>119.5</v>
      </c>
      <c r="K25" s="204">
        <v>132.80000000000001</v>
      </c>
      <c r="L25" s="184">
        <v>4.5</v>
      </c>
      <c r="M25" s="185">
        <v>4.5</v>
      </c>
      <c r="N25" s="205">
        <v>28.8</v>
      </c>
      <c r="O25" s="206">
        <v>32.479999999999997</v>
      </c>
      <c r="P25" s="206">
        <v>7.65</v>
      </c>
      <c r="Q25" s="206">
        <v>8.5</v>
      </c>
      <c r="R25" s="206">
        <v>0.63</v>
      </c>
      <c r="S25" s="206">
        <v>0.7</v>
      </c>
      <c r="T25" s="206">
        <v>21.06</v>
      </c>
      <c r="U25" s="207">
        <v>23.44</v>
      </c>
      <c r="V25" s="205">
        <v>0</v>
      </c>
      <c r="W25" s="206">
        <v>0</v>
      </c>
      <c r="X25" s="206">
        <v>0.45</v>
      </c>
      <c r="Y25" s="206">
        <v>0.51</v>
      </c>
      <c r="Z25" s="208">
        <v>3.5999999999999997E-2</v>
      </c>
      <c r="AA25" s="208">
        <v>0.04</v>
      </c>
      <c r="AB25" s="206">
        <v>0.6</v>
      </c>
      <c r="AC25" s="206">
        <v>0.73</v>
      </c>
      <c r="AD25" s="201">
        <v>0</v>
      </c>
      <c r="AE25" s="201">
        <v>0</v>
      </c>
      <c r="AF25" s="455">
        <v>0</v>
      </c>
      <c r="AG25" s="455">
        <v>0</v>
      </c>
      <c r="AH25" s="455">
        <v>0</v>
      </c>
      <c r="AI25" s="456">
        <v>0</v>
      </c>
      <c r="AJ25" s="693">
        <v>349</v>
      </c>
      <c r="AK25" s="620" t="s">
        <v>44</v>
      </c>
    </row>
    <row r="26" spans="1:37">
      <c r="A26" s="405" t="s">
        <v>7</v>
      </c>
      <c r="B26" s="280">
        <v>50</v>
      </c>
      <c r="C26" s="281">
        <v>70</v>
      </c>
      <c r="D26" s="269">
        <v>2.75</v>
      </c>
      <c r="E26" s="247">
        <v>3.43</v>
      </c>
      <c r="F26" s="247">
        <v>0.49</v>
      </c>
      <c r="G26" s="247">
        <v>0.62</v>
      </c>
      <c r="H26" s="247">
        <v>13.89</v>
      </c>
      <c r="I26" s="247">
        <v>17.37</v>
      </c>
      <c r="J26" s="247">
        <v>69.39</v>
      </c>
      <c r="K26" s="267">
        <v>86.73</v>
      </c>
      <c r="L26" s="299">
        <v>2</v>
      </c>
      <c r="M26" s="300">
        <v>3.12</v>
      </c>
      <c r="N26" s="253">
        <v>21.84</v>
      </c>
      <c r="O26" s="248">
        <v>27.3</v>
      </c>
      <c r="P26" s="247">
        <v>15.3</v>
      </c>
      <c r="Q26" s="247">
        <v>18.3</v>
      </c>
      <c r="R26" s="247">
        <v>0.6</v>
      </c>
      <c r="S26" s="247">
        <v>0.9</v>
      </c>
      <c r="T26" s="247">
        <v>2.4300000000000002</v>
      </c>
      <c r="U26" s="267">
        <v>3.04</v>
      </c>
      <c r="V26" s="245">
        <v>0.02</v>
      </c>
      <c r="W26" s="246">
        <v>3.0000000000000001E-3</v>
      </c>
      <c r="X26" s="247">
        <v>0</v>
      </c>
      <c r="Y26" s="247">
        <v>0</v>
      </c>
      <c r="Z26" s="244">
        <v>0.16</v>
      </c>
      <c r="AA26" s="244">
        <v>0.26</v>
      </c>
      <c r="AB26" s="248">
        <v>0.62</v>
      </c>
      <c r="AC26" s="248">
        <v>0.78</v>
      </c>
      <c r="AD26" s="247">
        <v>0</v>
      </c>
      <c r="AE26" s="247">
        <v>0</v>
      </c>
      <c r="AF26" s="248">
        <v>0</v>
      </c>
      <c r="AG26" s="248">
        <v>0</v>
      </c>
      <c r="AH26" s="248">
        <v>15.45</v>
      </c>
      <c r="AI26" s="249">
        <v>20</v>
      </c>
      <c r="AJ26" s="358"/>
      <c r="AK26" s="694"/>
    </row>
    <row r="27" spans="1:37" ht="27" customHeight="1">
      <c r="A27" s="466" t="s">
        <v>20</v>
      </c>
      <c r="B27" s="196">
        <v>30</v>
      </c>
      <c r="C27" s="197">
        <v>50</v>
      </c>
      <c r="D27" s="227">
        <v>3</v>
      </c>
      <c r="E27" s="228">
        <v>3.95</v>
      </c>
      <c r="F27" s="228">
        <v>1.1599999999999999</v>
      </c>
      <c r="G27" s="228">
        <v>1.5</v>
      </c>
      <c r="H27" s="228">
        <v>20.56</v>
      </c>
      <c r="I27" s="228">
        <v>24.15</v>
      </c>
      <c r="J27" s="228">
        <v>104.68</v>
      </c>
      <c r="K27" s="232">
        <v>119.45</v>
      </c>
      <c r="L27" s="295">
        <v>2</v>
      </c>
      <c r="M27" s="296">
        <v>2</v>
      </c>
      <c r="N27" s="227">
        <v>9.4</v>
      </c>
      <c r="O27" s="228">
        <v>11.5</v>
      </c>
      <c r="P27" s="228">
        <v>2.5</v>
      </c>
      <c r="Q27" s="228">
        <v>6.5</v>
      </c>
      <c r="R27" s="228">
        <v>0.5</v>
      </c>
      <c r="S27" s="228">
        <v>0.5</v>
      </c>
      <c r="T27" s="228">
        <v>32</v>
      </c>
      <c r="U27" s="232">
        <v>34</v>
      </c>
      <c r="V27" s="227">
        <v>0</v>
      </c>
      <c r="W27" s="228">
        <v>0</v>
      </c>
      <c r="X27" s="228">
        <v>0.7</v>
      </c>
      <c r="Y27" s="228">
        <v>0.7</v>
      </c>
      <c r="Z27" s="250">
        <v>0</v>
      </c>
      <c r="AA27" s="250">
        <v>0</v>
      </c>
      <c r="AB27" s="228">
        <v>0</v>
      </c>
      <c r="AC27" s="228">
        <v>0</v>
      </c>
      <c r="AD27" s="231">
        <v>0</v>
      </c>
      <c r="AE27" s="228">
        <v>0</v>
      </c>
      <c r="AF27" s="228">
        <v>0</v>
      </c>
      <c r="AG27" s="228">
        <v>0</v>
      </c>
      <c r="AH27" s="228">
        <v>12.4</v>
      </c>
      <c r="AI27" s="232">
        <v>15.5</v>
      </c>
      <c r="AJ27" s="353">
        <v>18</v>
      </c>
      <c r="AK27" s="618" t="s">
        <v>42</v>
      </c>
    </row>
    <row r="28" spans="1:37" ht="19.5" thickBot="1">
      <c r="A28" s="705" t="s">
        <v>5</v>
      </c>
      <c r="B28" s="527">
        <f t="shared" ref="B28:AI28" si="3">SUM(B22:B27)</f>
        <v>560</v>
      </c>
      <c r="C28" s="528">
        <f t="shared" si="3"/>
        <v>460</v>
      </c>
      <c r="D28" s="529">
        <f t="shared" si="3"/>
        <v>20.46</v>
      </c>
      <c r="E28" s="490">
        <f t="shared" si="3"/>
        <v>25.83</v>
      </c>
      <c r="F28" s="490">
        <f t="shared" si="3"/>
        <v>16.52</v>
      </c>
      <c r="G28" s="490">
        <f t="shared" si="3"/>
        <v>21.35</v>
      </c>
      <c r="H28" s="490">
        <f t="shared" si="3"/>
        <v>88.92</v>
      </c>
      <c r="I28" s="490">
        <f t="shared" si="3"/>
        <v>106.70000000000002</v>
      </c>
      <c r="J28" s="490">
        <f t="shared" si="3"/>
        <v>588.41000000000008</v>
      </c>
      <c r="K28" s="491">
        <f t="shared" si="3"/>
        <v>714.29000000000008</v>
      </c>
      <c r="L28" s="530">
        <f t="shared" si="3"/>
        <v>94.77000000000001</v>
      </c>
      <c r="M28" s="531">
        <f t="shared" si="3"/>
        <v>117.45</v>
      </c>
      <c r="N28" s="529">
        <f t="shared" si="3"/>
        <v>94.420000000000016</v>
      </c>
      <c r="O28" s="490">
        <f t="shared" si="3"/>
        <v>114.83999999999999</v>
      </c>
      <c r="P28" s="490">
        <f t="shared" si="3"/>
        <v>40.25</v>
      </c>
      <c r="Q28" s="490">
        <f t="shared" si="3"/>
        <v>51.393000000000001</v>
      </c>
      <c r="R28" s="490">
        <f t="shared" si="3"/>
        <v>48.330000000000005</v>
      </c>
      <c r="S28" s="490">
        <f t="shared" si="3"/>
        <v>60.33</v>
      </c>
      <c r="T28" s="490">
        <f t="shared" si="3"/>
        <v>154.09000000000003</v>
      </c>
      <c r="U28" s="491">
        <f t="shared" si="3"/>
        <v>185.48</v>
      </c>
      <c r="V28" s="529">
        <f t="shared" si="3"/>
        <v>48.9</v>
      </c>
      <c r="W28" s="490">
        <f t="shared" si="3"/>
        <v>57.353000000000002</v>
      </c>
      <c r="X28" s="490">
        <f t="shared" si="3"/>
        <v>3.08</v>
      </c>
      <c r="Y28" s="490">
        <f t="shared" si="3"/>
        <v>3.63</v>
      </c>
      <c r="Z28" s="545">
        <f t="shared" si="3"/>
        <v>7.5759999999999996</v>
      </c>
      <c r="AA28" s="545">
        <f t="shared" si="3"/>
        <v>9.7799999999999994</v>
      </c>
      <c r="AB28" s="490">
        <f t="shared" si="3"/>
        <v>2.84</v>
      </c>
      <c r="AC28" s="490">
        <f t="shared" si="3"/>
        <v>4.09</v>
      </c>
      <c r="AD28" s="490">
        <f t="shared" si="3"/>
        <v>19.12</v>
      </c>
      <c r="AE28" s="490">
        <f t="shared" si="3"/>
        <v>21.029999999999998</v>
      </c>
      <c r="AF28" s="490">
        <f t="shared" si="3"/>
        <v>2.25</v>
      </c>
      <c r="AG28" s="490">
        <f t="shared" si="3"/>
        <v>2.74</v>
      </c>
      <c r="AH28" s="490">
        <f t="shared" si="3"/>
        <v>31</v>
      </c>
      <c r="AI28" s="491">
        <f t="shared" si="3"/>
        <v>39.6</v>
      </c>
      <c r="AJ28" s="645"/>
      <c r="AK28" s="725"/>
    </row>
    <row r="29" spans="1:37" ht="21" thickBot="1">
      <c r="A29" s="1031" t="s">
        <v>139</v>
      </c>
      <c r="B29" s="1032"/>
      <c r="C29" s="1032"/>
      <c r="D29" s="1032"/>
      <c r="E29" s="1032"/>
      <c r="F29" s="1032"/>
      <c r="G29" s="1032"/>
      <c r="H29" s="1032"/>
      <c r="I29" s="1032"/>
      <c r="J29" s="1032"/>
      <c r="K29" s="1032"/>
      <c r="L29" s="1032"/>
      <c r="M29" s="1032"/>
      <c r="N29" s="1032"/>
      <c r="O29" s="1032"/>
      <c r="P29" s="1032"/>
      <c r="Q29" s="1032"/>
      <c r="R29" s="1032"/>
      <c r="S29" s="1032"/>
      <c r="T29" s="1032"/>
      <c r="U29" s="1032"/>
      <c r="V29" s="1032"/>
      <c r="W29" s="1032"/>
      <c r="X29" s="1032"/>
      <c r="Y29" s="1032"/>
      <c r="Z29" s="1032"/>
      <c r="AA29" s="1032"/>
      <c r="AB29" s="1032"/>
      <c r="AC29" s="1032"/>
      <c r="AD29" s="1032"/>
      <c r="AE29" s="1032"/>
      <c r="AF29" s="1032"/>
      <c r="AG29" s="1032"/>
      <c r="AH29" s="1032"/>
      <c r="AI29" s="1032"/>
      <c r="AJ29" s="1032"/>
      <c r="AK29" s="1033"/>
    </row>
    <row r="30" spans="1:37" ht="34.9" hidden="1" customHeight="1">
      <c r="A30" s="726"/>
      <c r="B30" s="727"/>
      <c r="C30" s="728"/>
      <c r="D30" s="729"/>
      <c r="E30" s="730"/>
      <c r="F30" s="730"/>
      <c r="G30" s="730"/>
      <c r="H30" s="730"/>
      <c r="I30" s="730"/>
      <c r="J30" s="730"/>
      <c r="K30" s="731"/>
      <c r="L30" s="732"/>
      <c r="M30" s="733"/>
      <c r="N30" s="729"/>
      <c r="O30" s="730"/>
      <c r="P30" s="730"/>
      <c r="Q30" s="730"/>
      <c r="R30" s="730"/>
      <c r="S30" s="730"/>
      <c r="T30" s="730"/>
      <c r="U30" s="731"/>
      <c r="V30" s="729"/>
      <c r="W30" s="730"/>
      <c r="X30" s="730"/>
      <c r="Y30" s="730"/>
      <c r="Z30" s="734"/>
      <c r="AA30" s="734"/>
      <c r="AB30" s="730"/>
      <c r="AC30" s="730"/>
      <c r="AD30" s="730"/>
      <c r="AE30" s="730"/>
      <c r="AF30" s="735"/>
      <c r="AG30" s="735"/>
      <c r="AH30" s="735"/>
      <c r="AI30" s="736"/>
      <c r="AJ30" s="737"/>
      <c r="AK30" s="738"/>
    </row>
    <row r="31" spans="1:37" ht="38.25" customHeight="1">
      <c r="A31" s="92" t="s">
        <v>43</v>
      </c>
      <c r="B31" s="78">
        <v>60</v>
      </c>
      <c r="C31" s="332">
        <v>100</v>
      </c>
      <c r="D31" s="178">
        <v>0.71</v>
      </c>
      <c r="E31" s="69">
        <v>1.1599999999999999</v>
      </c>
      <c r="F31" s="69">
        <v>2.41</v>
      </c>
      <c r="G31" s="69">
        <v>4</v>
      </c>
      <c r="H31" s="69">
        <v>3.77</v>
      </c>
      <c r="I31" s="69">
        <v>6.3</v>
      </c>
      <c r="J31" s="69">
        <v>39.380000000000003</v>
      </c>
      <c r="K31" s="113">
        <v>65.599999999999994</v>
      </c>
      <c r="L31" s="105">
        <v>8.0500000000000007</v>
      </c>
      <c r="M31" s="84"/>
      <c r="N31" s="178">
        <v>45.45</v>
      </c>
      <c r="O31" s="69">
        <v>75.8</v>
      </c>
      <c r="P31" s="69">
        <v>4.5</v>
      </c>
      <c r="Q31" s="69">
        <v>7.5</v>
      </c>
      <c r="R31" s="69">
        <v>0.37</v>
      </c>
      <c r="S31" s="69">
        <v>0.66</v>
      </c>
      <c r="T31" s="69">
        <v>27.9</v>
      </c>
      <c r="U31" s="113">
        <v>46.4</v>
      </c>
      <c r="V31" s="178">
        <v>0</v>
      </c>
      <c r="W31" s="69">
        <v>0</v>
      </c>
      <c r="X31" s="69">
        <v>7.4</v>
      </c>
      <c r="Y31" s="69">
        <v>12.3</v>
      </c>
      <c r="Z31" s="68">
        <v>0.02</v>
      </c>
      <c r="AA31" s="68">
        <v>0.03</v>
      </c>
      <c r="AB31" s="69">
        <v>2.34</v>
      </c>
      <c r="AC31" s="69">
        <v>3.8</v>
      </c>
      <c r="AD31" s="83">
        <v>0.02</v>
      </c>
      <c r="AE31" s="67">
        <v>0.01</v>
      </c>
      <c r="AF31" s="52">
        <v>0.13</v>
      </c>
      <c r="AG31" s="52">
        <v>0.21</v>
      </c>
      <c r="AH31" s="52">
        <v>0</v>
      </c>
      <c r="AI31" s="59">
        <v>0</v>
      </c>
      <c r="AJ31" s="699">
        <v>73</v>
      </c>
      <c r="AK31" s="618" t="s">
        <v>44</v>
      </c>
    </row>
    <row r="32" spans="1:37" ht="34.5" customHeight="1">
      <c r="A32" s="320" t="s">
        <v>78</v>
      </c>
      <c r="B32" s="134">
        <v>90</v>
      </c>
      <c r="C32" s="135" t="str">
        <f>"100"</f>
        <v>100</v>
      </c>
      <c r="D32" s="136">
        <v>12.68</v>
      </c>
      <c r="E32" s="114">
        <v>15.85</v>
      </c>
      <c r="F32" s="114">
        <v>8.5299999999999994</v>
      </c>
      <c r="G32" s="114">
        <v>10.67</v>
      </c>
      <c r="H32" s="114">
        <v>12.18</v>
      </c>
      <c r="I32" s="114">
        <v>15.22</v>
      </c>
      <c r="J32" s="114">
        <v>177.4</v>
      </c>
      <c r="K32" s="139">
        <v>221.75</v>
      </c>
      <c r="L32" s="116">
        <v>27.54</v>
      </c>
      <c r="M32" s="115">
        <v>34.43</v>
      </c>
      <c r="N32" s="142">
        <v>42.58</v>
      </c>
      <c r="O32" s="143">
        <v>53.23</v>
      </c>
      <c r="P32" s="143">
        <v>3</v>
      </c>
      <c r="Q32" s="143">
        <v>3.5</v>
      </c>
      <c r="R32" s="144">
        <v>0.7</v>
      </c>
      <c r="S32" s="144">
        <v>0.88</v>
      </c>
      <c r="T32" s="143">
        <v>96.48</v>
      </c>
      <c r="U32" s="145">
        <v>120.6</v>
      </c>
      <c r="V32" s="142">
        <v>14.8</v>
      </c>
      <c r="W32" s="143">
        <v>18.5</v>
      </c>
      <c r="X32" s="143">
        <v>3.08</v>
      </c>
      <c r="Y32" s="143">
        <v>3.85</v>
      </c>
      <c r="Z32" s="146">
        <v>7.1999999999999995E-2</v>
      </c>
      <c r="AA32" s="146">
        <v>0.1</v>
      </c>
      <c r="AB32" s="144">
        <v>1.17</v>
      </c>
      <c r="AC32" s="144">
        <v>1.46</v>
      </c>
      <c r="AD32" s="140">
        <v>7.0000000000000007E-2</v>
      </c>
      <c r="AE32" s="140">
        <v>0.09</v>
      </c>
      <c r="AF32" s="140">
        <v>1.1000000000000001</v>
      </c>
      <c r="AG32" s="140">
        <v>1.3</v>
      </c>
      <c r="AH32" s="140">
        <v>11.04</v>
      </c>
      <c r="AI32" s="166">
        <v>13.8</v>
      </c>
      <c r="AJ32" s="693">
        <v>234</v>
      </c>
      <c r="AK32" s="618" t="s">
        <v>44</v>
      </c>
    </row>
    <row r="33" spans="1:37">
      <c r="A33" s="92" t="s">
        <v>7</v>
      </c>
      <c r="B33" s="280">
        <v>30</v>
      </c>
      <c r="C33" s="281">
        <v>50</v>
      </c>
      <c r="D33" s="269">
        <v>2.75</v>
      </c>
      <c r="E33" s="247">
        <v>3.43</v>
      </c>
      <c r="F33" s="247">
        <v>0.49</v>
      </c>
      <c r="G33" s="247">
        <v>0.62</v>
      </c>
      <c r="H33" s="247">
        <v>13.89</v>
      </c>
      <c r="I33" s="247">
        <v>17.37</v>
      </c>
      <c r="J33" s="247">
        <v>69.39</v>
      </c>
      <c r="K33" s="267">
        <v>86.73</v>
      </c>
      <c r="L33" s="253">
        <v>21.84</v>
      </c>
      <c r="M33" s="696">
        <v>27.3</v>
      </c>
      <c r="N33" s="269">
        <v>15.3</v>
      </c>
      <c r="O33" s="247">
        <v>18.3</v>
      </c>
      <c r="P33" s="247">
        <v>0.6</v>
      </c>
      <c r="Q33" s="247">
        <v>0.9</v>
      </c>
      <c r="R33" s="247">
        <v>2.4300000000000002</v>
      </c>
      <c r="S33" s="267">
        <v>3.04</v>
      </c>
      <c r="T33" s="309">
        <v>0.02</v>
      </c>
      <c r="U33" s="697">
        <v>3.0000000000000001E-3</v>
      </c>
      <c r="V33" s="269">
        <v>0</v>
      </c>
      <c r="W33" s="247">
        <v>0</v>
      </c>
      <c r="X33" s="244">
        <v>0.16</v>
      </c>
      <c r="Y33" s="244">
        <v>0.26</v>
      </c>
      <c r="Z33" s="248">
        <v>0.62</v>
      </c>
      <c r="AA33" s="248">
        <v>0.78</v>
      </c>
      <c r="AB33" s="247">
        <v>0</v>
      </c>
      <c r="AC33" s="247">
        <v>1</v>
      </c>
      <c r="AD33" s="248">
        <v>0</v>
      </c>
      <c r="AE33" s="248">
        <v>0</v>
      </c>
      <c r="AF33" s="248">
        <v>15.45</v>
      </c>
      <c r="AG33" s="249">
        <v>20</v>
      </c>
      <c r="AH33" s="463"/>
      <c r="AI33" s="291"/>
      <c r="AJ33" s="700"/>
      <c r="AK33" s="701"/>
    </row>
    <row r="34" spans="1:37" ht="33.75" customHeight="1">
      <c r="A34" s="405" t="s">
        <v>67</v>
      </c>
      <c r="B34" s="78">
        <v>180</v>
      </c>
      <c r="C34" s="281" t="str">
        <f>"200"</f>
        <v>200</v>
      </c>
      <c r="D34" s="269">
        <v>1</v>
      </c>
      <c r="E34" s="247">
        <v>1</v>
      </c>
      <c r="F34" s="247">
        <v>0.18</v>
      </c>
      <c r="G34" s="247">
        <v>0.2</v>
      </c>
      <c r="H34" s="247">
        <v>18.8</v>
      </c>
      <c r="I34" s="247">
        <v>20.2</v>
      </c>
      <c r="J34" s="247">
        <v>77.13</v>
      </c>
      <c r="K34" s="267">
        <v>85.68</v>
      </c>
      <c r="L34" s="299">
        <v>10</v>
      </c>
      <c r="M34" s="300">
        <v>10</v>
      </c>
      <c r="N34" s="253">
        <v>36</v>
      </c>
      <c r="O34" s="248">
        <v>40</v>
      </c>
      <c r="P34" s="248">
        <v>9</v>
      </c>
      <c r="Q34" s="248">
        <v>10</v>
      </c>
      <c r="R34" s="248">
        <v>0.36</v>
      </c>
      <c r="S34" s="248">
        <v>0.4</v>
      </c>
      <c r="T34" s="248">
        <v>32.4</v>
      </c>
      <c r="U34" s="249">
        <v>36</v>
      </c>
      <c r="V34" s="253">
        <v>0</v>
      </c>
      <c r="W34" s="248">
        <v>0</v>
      </c>
      <c r="X34" s="248">
        <v>1.44</v>
      </c>
      <c r="Y34" s="248">
        <v>1.6</v>
      </c>
      <c r="Z34" s="244">
        <v>3.5999999999999997E-2</v>
      </c>
      <c r="AA34" s="244">
        <v>0.04</v>
      </c>
      <c r="AB34" s="248">
        <v>7.2</v>
      </c>
      <c r="AC34" s="248">
        <v>8</v>
      </c>
      <c r="AD34" s="247">
        <v>0</v>
      </c>
      <c r="AE34" s="248">
        <v>0</v>
      </c>
      <c r="AF34" s="248">
        <v>0</v>
      </c>
      <c r="AG34" s="248">
        <v>0</v>
      </c>
      <c r="AH34" s="248">
        <v>0.2</v>
      </c>
      <c r="AI34" s="249">
        <v>0.2</v>
      </c>
      <c r="AJ34" s="358">
        <v>389</v>
      </c>
      <c r="AK34" s="618" t="s">
        <v>44</v>
      </c>
    </row>
    <row r="35" spans="1:37">
      <c r="A35" s="467" t="s">
        <v>5</v>
      </c>
      <c r="B35" s="478">
        <f>B30+B31+B32+B33+B34</f>
        <v>360</v>
      </c>
      <c r="C35" s="479">
        <f>C30+C31+C32+C33+C34</f>
        <v>450</v>
      </c>
      <c r="D35" s="301">
        <f t="shared" ref="D35:AI35" si="4">SUM(D30:D34)</f>
        <v>17.14</v>
      </c>
      <c r="E35" s="302">
        <f t="shared" si="4"/>
        <v>21.439999999999998</v>
      </c>
      <c r="F35" s="302">
        <f t="shared" si="4"/>
        <v>11.61</v>
      </c>
      <c r="G35" s="302">
        <f t="shared" si="4"/>
        <v>15.489999999999998</v>
      </c>
      <c r="H35" s="302">
        <f t="shared" si="4"/>
        <v>48.64</v>
      </c>
      <c r="I35" s="302">
        <f t="shared" si="4"/>
        <v>59.09</v>
      </c>
      <c r="J35" s="302">
        <f t="shared" si="4"/>
        <v>363.3</v>
      </c>
      <c r="K35" s="303">
        <f t="shared" si="4"/>
        <v>459.76000000000005</v>
      </c>
      <c r="L35" s="304">
        <f t="shared" si="4"/>
        <v>67.430000000000007</v>
      </c>
      <c r="M35" s="305">
        <f t="shared" si="4"/>
        <v>71.73</v>
      </c>
      <c r="N35" s="301">
        <f t="shared" si="4"/>
        <v>139.32999999999998</v>
      </c>
      <c r="O35" s="302">
        <f t="shared" si="4"/>
        <v>187.33</v>
      </c>
      <c r="P35" s="302">
        <f t="shared" si="4"/>
        <v>17.100000000000001</v>
      </c>
      <c r="Q35" s="302">
        <f t="shared" si="4"/>
        <v>21.9</v>
      </c>
      <c r="R35" s="302">
        <f t="shared" si="4"/>
        <v>3.86</v>
      </c>
      <c r="S35" s="302">
        <f t="shared" si="4"/>
        <v>4.9800000000000004</v>
      </c>
      <c r="T35" s="302">
        <f t="shared" si="4"/>
        <v>156.79999999999998</v>
      </c>
      <c r="U35" s="303">
        <f t="shared" si="4"/>
        <v>203.00299999999999</v>
      </c>
      <c r="V35" s="301">
        <f t="shared" si="4"/>
        <v>14.8</v>
      </c>
      <c r="W35" s="302">
        <f t="shared" si="4"/>
        <v>18.5</v>
      </c>
      <c r="X35" s="302">
        <f t="shared" si="4"/>
        <v>12.08</v>
      </c>
      <c r="Y35" s="302">
        <f t="shared" si="4"/>
        <v>18.010000000000005</v>
      </c>
      <c r="Z35" s="251">
        <f t="shared" si="4"/>
        <v>0.748</v>
      </c>
      <c r="AA35" s="251">
        <f t="shared" si="4"/>
        <v>0.95000000000000007</v>
      </c>
      <c r="AB35" s="302">
        <f t="shared" si="4"/>
        <v>10.71</v>
      </c>
      <c r="AC35" s="302">
        <f t="shared" si="4"/>
        <v>14.26</v>
      </c>
      <c r="AD35" s="302">
        <f t="shared" si="4"/>
        <v>9.0000000000000011E-2</v>
      </c>
      <c r="AE35" s="302">
        <f t="shared" si="4"/>
        <v>9.9999999999999992E-2</v>
      </c>
      <c r="AF35" s="302">
        <f t="shared" si="4"/>
        <v>16.68</v>
      </c>
      <c r="AG35" s="302">
        <f t="shared" si="4"/>
        <v>21.51</v>
      </c>
      <c r="AH35" s="302">
        <f t="shared" si="4"/>
        <v>11.239999999999998</v>
      </c>
      <c r="AI35" s="303">
        <f t="shared" si="4"/>
        <v>14</v>
      </c>
      <c r="AJ35" s="358"/>
      <c r="AK35" s="694"/>
    </row>
    <row r="36" spans="1:37" ht="19.5" thickBot="1">
      <c r="A36" s="467" t="s">
        <v>6</v>
      </c>
      <c r="B36" s="285"/>
      <c r="C36" s="286"/>
      <c r="D36" s="313">
        <f t="shared" ref="D36:K36" si="5">D35+D28+D20</f>
        <v>68.7</v>
      </c>
      <c r="E36" s="314">
        <f t="shared" si="5"/>
        <v>78.37</v>
      </c>
      <c r="F36" s="314">
        <f t="shared" si="5"/>
        <v>63.930000000000007</v>
      </c>
      <c r="G36" s="314">
        <f t="shared" si="5"/>
        <v>72.640000000000015</v>
      </c>
      <c r="H36" s="314">
        <f t="shared" si="5"/>
        <v>213.26</v>
      </c>
      <c r="I36" s="314">
        <f t="shared" si="5"/>
        <v>235.69000000000003</v>
      </c>
      <c r="J36" s="314">
        <f t="shared" si="5"/>
        <v>1679.41</v>
      </c>
      <c r="K36" s="315">
        <f t="shared" si="5"/>
        <v>1901.7500000000002</v>
      </c>
      <c r="L36" s="464"/>
      <c r="M36" s="468"/>
      <c r="N36" s="313">
        <f>+N28+N20</f>
        <v>310.91999999999996</v>
      </c>
      <c r="O36" s="314">
        <f t="shared" ref="O36:AC36" si="6">O35+O28+O20</f>
        <v>518.66999999999996</v>
      </c>
      <c r="P36" s="314">
        <f t="shared" si="6"/>
        <v>104.25</v>
      </c>
      <c r="Q36" s="314">
        <f t="shared" si="6"/>
        <v>120.19300000000001</v>
      </c>
      <c r="R36" s="314">
        <f t="shared" si="6"/>
        <v>57.290000000000006</v>
      </c>
      <c r="S36" s="314">
        <f t="shared" si="6"/>
        <v>70.41</v>
      </c>
      <c r="T36" s="314">
        <f t="shared" si="6"/>
        <v>829.59</v>
      </c>
      <c r="U36" s="315">
        <f t="shared" si="6"/>
        <v>907.18299999999999</v>
      </c>
      <c r="V36" s="313">
        <f t="shared" si="6"/>
        <v>161.69999999999999</v>
      </c>
      <c r="W36" s="314">
        <f t="shared" si="6"/>
        <v>173.85300000000001</v>
      </c>
      <c r="X36" s="314">
        <f t="shared" si="6"/>
        <v>17.16</v>
      </c>
      <c r="Y36" s="314">
        <f t="shared" si="6"/>
        <v>25.040000000000003</v>
      </c>
      <c r="Z36" s="469">
        <f t="shared" si="6"/>
        <v>8.6240000000000006</v>
      </c>
      <c r="AA36" s="469">
        <f t="shared" si="6"/>
        <v>10.929999999999998</v>
      </c>
      <c r="AB36" s="314">
        <f t="shared" si="6"/>
        <v>14.05</v>
      </c>
      <c r="AC36" s="314">
        <f t="shared" si="6"/>
        <v>18.850000000000001</v>
      </c>
      <c r="AD36" s="314">
        <f t="shared" ref="AD36:AI36" si="7">AD20+AD28+AD35</f>
        <v>19.91</v>
      </c>
      <c r="AE36" s="314">
        <f t="shared" si="7"/>
        <v>21.83</v>
      </c>
      <c r="AF36" s="314">
        <f t="shared" si="7"/>
        <v>50.13</v>
      </c>
      <c r="AG36" s="314">
        <f t="shared" si="7"/>
        <v>55.45</v>
      </c>
      <c r="AH36" s="314">
        <f t="shared" si="7"/>
        <v>80.64</v>
      </c>
      <c r="AI36" s="315">
        <f t="shared" si="7"/>
        <v>103.80000000000001</v>
      </c>
      <c r="AJ36" s="398"/>
      <c r="AK36" s="695"/>
    </row>
    <row r="37" spans="1:37"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</row>
    <row r="38" spans="1:37"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</row>
    <row r="40" spans="1:37">
      <c r="A40">
        <v>5</v>
      </c>
    </row>
  </sheetData>
  <mergeCells count="26">
    <mergeCell ref="A15:AK15"/>
    <mergeCell ref="A21:AK21"/>
    <mergeCell ref="A29:AK29"/>
    <mergeCell ref="F12:G13"/>
    <mergeCell ref="H12:I13"/>
    <mergeCell ref="J12:K13"/>
    <mergeCell ref="AJ12:AJ14"/>
    <mergeCell ref="AK12:AK14"/>
    <mergeCell ref="AH13:AI13"/>
    <mergeCell ref="AF13:AG13"/>
    <mergeCell ref="N13:O13"/>
    <mergeCell ref="P13:Q13"/>
    <mergeCell ref="R13:S13"/>
    <mergeCell ref="T13:U13"/>
    <mergeCell ref="V13:W13"/>
    <mergeCell ref="X13:Y13"/>
    <mergeCell ref="Z13:AA13"/>
    <mergeCell ref="J11:S11"/>
    <mergeCell ref="A12:A14"/>
    <mergeCell ref="V12:AI12"/>
    <mergeCell ref="AD13:AE13"/>
    <mergeCell ref="L12:M13"/>
    <mergeCell ref="B12:C13"/>
    <mergeCell ref="D12:E13"/>
    <mergeCell ref="AB13:AC13"/>
    <mergeCell ref="N12:U12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opLeftCell="K4" zoomScale="120" zoomScaleNormal="120" workbookViewId="0">
      <selection activeCell="AF6" sqref="AF6:AG6"/>
    </sheetView>
  </sheetViews>
  <sheetFormatPr defaultRowHeight="12.75"/>
  <cols>
    <col min="1" max="1" width="33.7109375" customWidth="1"/>
    <col min="2" max="3" width="7.140625" style="23" customWidth="1"/>
    <col min="4" max="4" width="8.85546875" customWidth="1"/>
    <col min="5" max="5" width="6.42578125" customWidth="1"/>
    <col min="6" max="6" width="5.7109375" customWidth="1"/>
    <col min="7" max="7" width="6.7109375" customWidth="1"/>
    <col min="8" max="8" width="8.28515625" customWidth="1"/>
    <col min="9" max="9" width="6.85546875" customWidth="1"/>
    <col min="10" max="10" width="12.140625" customWidth="1"/>
    <col min="34" max="34" width="15.140625" style="53" customWidth="1"/>
    <col min="35" max="35" width="22.85546875" customWidth="1"/>
    <col min="36" max="39" width="0" hidden="1" customWidth="1"/>
  </cols>
  <sheetData>
    <row r="1" spans="1:37" ht="13.5" thickBot="1"/>
    <row r="2" spans="1:37" ht="13.5" thickBot="1">
      <c r="A2" s="957"/>
    </row>
    <row r="3" spans="1:37" ht="21" thickBot="1">
      <c r="D3" s="1092"/>
      <c r="E3" s="1092"/>
      <c r="F3" s="1092"/>
      <c r="G3" s="1092"/>
      <c r="H3" s="1092"/>
      <c r="I3" s="1093"/>
      <c r="J3" s="999" t="s">
        <v>144</v>
      </c>
      <c r="K3" s="1000"/>
      <c r="L3" s="1000"/>
      <c r="M3" s="1000"/>
      <c r="N3" s="1000"/>
      <c r="O3" s="1000"/>
      <c r="P3" s="1000"/>
      <c r="Q3" s="1001"/>
    </row>
    <row r="4" spans="1:37" ht="18.75" customHeight="1" thickBot="1">
      <c r="A4" s="1037" t="s">
        <v>0</v>
      </c>
      <c r="B4" s="1015" t="s">
        <v>2</v>
      </c>
      <c r="C4" s="1094"/>
      <c r="D4" s="1096" t="s">
        <v>1</v>
      </c>
      <c r="E4" s="1025"/>
      <c r="F4" s="1025" t="s">
        <v>3</v>
      </c>
      <c r="G4" s="1025"/>
      <c r="H4" s="1025" t="s">
        <v>10</v>
      </c>
      <c r="I4" s="1025"/>
      <c r="J4" s="1027" t="s">
        <v>30</v>
      </c>
      <c r="K4" s="1028"/>
      <c r="L4" s="1008" t="s">
        <v>31</v>
      </c>
      <c r="M4" s="1009"/>
      <c r="N4" s="1009"/>
      <c r="O4" s="1009"/>
      <c r="P4" s="1009"/>
      <c r="Q4" s="1009"/>
      <c r="R4" s="1009"/>
      <c r="S4" s="1010"/>
      <c r="T4" s="1041" t="s">
        <v>16</v>
      </c>
      <c r="U4" s="1101"/>
      <c r="V4" s="1101"/>
      <c r="W4" s="1101"/>
      <c r="X4" s="1101"/>
      <c r="Y4" s="1101"/>
      <c r="Z4" s="1101"/>
      <c r="AA4" s="1101"/>
      <c r="AB4" s="1101"/>
      <c r="AC4" s="1101"/>
      <c r="AD4" s="1101"/>
      <c r="AE4" s="1101"/>
      <c r="AF4" s="1101"/>
      <c r="AG4" s="1012"/>
      <c r="AH4" s="1098" t="s">
        <v>38</v>
      </c>
      <c r="AI4" s="1005" t="s">
        <v>39</v>
      </c>
    </row>
    <row r="5" spans="1:37" ht="13.15" customHeight="1" thickBot="1">
      <c r="A5" s="1038"/>
      <c r="B5" s="1017"/>
      <c r="C5" s="1095"/>
      <c r="D5" s="1097"/>
      <c r="E5" s="1026"/>
      <c r="F5" s="1026"/>
      <c r="G5" s="1026"/>
      <c r="H5" s="1026"/>
      <c r="I5" s="1026"/>
      <c r="J5" s="1029"/>
      <c r="K5" s="1030"/>
      <c r="L5" s="1041" t="s">
        <v>40</v>
      </c>
      <c r="M5" s="1042"/>
      <c r="N5" s="1011" t="s">
        <v>34</v>
      </c>
      <c r="O5" s="1042"/>
      <c r="P5" s="1011" t="s">
        <v>35</v>
      </c>
      <c r="Q5" s="1042"/>
      <c r="R5" s="1011" t="s">
        <v>33</v>
      </c>
      <c r="S5" s="1012"/>
      <c r="T5" s="997" t="s">
        <v>84</v>
      </c>
      <c r="U5" s="998"/>
      <c r="V5" s="998" t="s">
        <v>41</v>
      </c>
      <c r="W5" s="998"/>
      <c r="X5" s="998" t="s">
        <v>32</v>
      </c>
      <c r="Y5" s="998"/>
      <c r="Z5" s="998" t="s">
        <v>17</v>
      </c>
      <c r="AA5" s="998"/>
      <c r="AB5" s="1007" t="s">
        <v>36</v>
      </c>
      <c r="AC5" s="1007"/>
      <c r="AD5" s="1007" t="s">
        <v>86</v>
      </c>
      <c r="AE5" s="1007"/>
      <c r="AF5" s="1039" t="s">
        <v>85</v>
      </c>
      <c r="AG5" s="1040"/>
      <c r="AH5" s="1099"/>
      <c r="AI5" s="1006"/>
    </row>
    <row r="6" spans="1:37" ht="13.5" thickBot="1">
      <c r="A6" s="1106"/>
      <c r="B6" s="292" t="s">
        <v>155</v>
      </c>
      <c r="C6" s="293" t="s">
        <v>156</v>
      </c>
      <c r="D6" s="292" t="s">
        <v>155</v>
      </c>
      <c r="E6" s="293" t="s">
        <v>156</v>
      </c>
      <c r="F6" s="292" t="s">
        <v>155</v>
      </c>
      <c r="G6" s="293" t="s">
        <v>156</v>
      </c>
      <c r="H6" s="292" t="s">
        <v>155</v>
      </c>
      <c r="I6" s="293" t="s">
        <v>156</v>
      </c>
      <c r="J6" s="292" t="s">
        <v>155</v>
      </c>
      <c r="K6" s="293" t="s">
        <v>156</v>
      </c>
      <c r="L6" s="292" t="s">
        <v>155</v>
      </c>
      <c r="M6" s="293" t="s">
        <v>156</v>
      </c>
      <c r="N6" s="292" t="s">
        <v>155</v>
      </c>
      <c r="O6" s="293" t="s">
        <v>156</v>
      </c>
      <c r="P6" s="292" t="s">
        <v>155</v>
      </c>
      <c r="Q6" s="293" t="s">
        <v>156</v>
      </c>
      <c r="R6" s="292" t="s">
        <v>155</v>
      </c>
      <c r="S6" s="293" t="s">
        <v>156</v>
      </c>
      <c r="T6" s="292" t="s">
        <v>155</v>
      </c>
      <c r="U6" s="293" t="s">
        <v>156</v>
      </c>
      <c r="V6" s="292" t="s">
        <v>155</v>
      </c>
      <c r="W6" s="293" t="s">
        <v>156</v>
      </c>
      <c r="X6" s="292" t="s">
        <v>155</v>
      </c>
      <c r="Y6" s="293" t="s">
        <v>156</v>
      </c>
      <c r="Z6" s="292" t="s">
        <v>155</v>
      </c>
      <c r="AA6" s="293" t="s">
        <v>156</v>
      </c>
      <c r="AB6" s="292" t="s">
        <v>155</v>
      </c>
      <c r="AC6" s="293" t="s">
        <v>156</v>
      </c>
      <c r="AD6" s="292" t="s">
        <v>155</v>
      </c>
      <c r="AE6" s="293" t="s">
        <v>156</v>
      </c>
      <c r="AF6" s="292" t="s">
        <v>155</v>
      </c>
      <c r="AG6" s="293" t="s">
        <v>156</v>
      </c>
      <c r="AH6" s="1100"/>
      <c r="AI6" s="1105"/>
    </row>
    <row r="7" spans="1:37" ht="19.5" thickBot="1">
      <c r="A7" s="1102" t="s">
        <v>137</v>
      </c>
      <c r="B7" s="1103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3"/>
      <c r="AE7" s="1103"/>
      <c r="AF7" s="1103"/>
      <c r="AG7" s="1103"/>
      <c r="AH7" s="1103"/>
      <c r="AI7" s="1104"/>
    </row>
    <row r="8" spans="1:37" ht="32.25" customHeight="1">
      <c r="A8" s="956" t="s">
        <v>115</v>
      </c>
      <c r="B8" s="517">
        <v>200</v>
      </c>
      <c r="C8" s="518">
        <v>200</v>
      </c>
      <c r="D8" s="522">
        <v>5.7</v>
      </c>
      <c r="E8" s="520">
        <v>5.7</v>
      </c>
      <c r="F8" s="520">
        <v>5.0999999999999996</v>
      </c>
      <c r="G8" s="520">
        <v>5.0999999999999996</v>
      </c>
      <c r="H8" s="520">
        <v>27.5</v>
      </c>
      <c r="I8" s="520">
        <v>27.5</v>
      </c>
      <c r="J8" s="520">
        <v>178.8</v>
      </c>
      <c r="K8" s="521">
        <v>178.8</v>
      </c>
      <c r="L8" s="519">
        <v>101.9</v>
      </c>
      <c r="M8" s="520">
        <v>101.9</v>
      </c>
      <c r="N8" s="520">
        <v>35.6</v>
      </c>
      <c r="O8" s="520">
        <v>35.6</v>
      </c>
      <c r="P8" s="520">
        <v>0.9</v>
      </c>
      <c r="Q8" s="520">
        <v>0.9</v>
      </c>
      <c r="R8" s="520">
        <v>139.69999999999999</v>
      </c>
      <c r="S8" s="521">
        <v>137.9</v>
      </c>
      <c r="T8" s="522">
        <v>17.399999999999999</v>
      </c>
      <c r="U8" s="520">
        <v>17.399999999999999</v>
      </c>
      <c r="V8" s="520">
        <v>0.1</v>
      </c>
      <c r="W8" s="520">
        <v>0.1</v>
      </c>
      <c r="X8" s="520">
        <v>0.1</v>
      </c>
      <c r="Y8" s="520">
        <v>0.1</v>
      </c>
      <c r="Z8" s="520">
        <v>0.5</v>
      </c>
      <c r="AA8" s="520">
        <v>0.5</v>
      </c>
      <c r="AB8" s="520">
        <v>0.1</v>
      </c>
      <c r="AC8" s="520">
        <v>0.1</v>
      </c>
      <c r="AD8" s="520">
        <v>8.4</v>
      </c>
      <c r="AE8" s="538">
        <v>8.4</v>
      </c>
      <c r="AF8" s="538">
        <v>0</v>
      </c>
      <c r="AG8" s="539">
        <v>0</v>
      </c>
      <c r="AH8" s="760">
        <v>199</v>
      </c>
      <c r="AI8" s="557" t="s">
        <v>42</v>
      </c>
    </row>
    <row r="9" spans="1:37" ht="37.5">
      <c r="A9" s="404" t="s">
        <v>112</v>
      </c>
      <c r="B9" s="280">
        <v>50</v>
      </c>
      <c r="C9" s="281">
        <v>50</v>
      </c>
      <c r="D9" s="299">
        <v>6.2</v>
      </c>
      <c r="E9" s="247">
        <v>6.2</v>
      </c>
      <c r="F9" s="247">
        <v>3.7</v>
      </c>
      <c r="G9" s="247">
        <v>3.7</v>
      </c>
      <c r="H9" s="247">
        <v>21.5</v>
      </c>
      <c r="I9" s="247">
        <v>21.5</v>
      </c>
      <c r="J9" s="247">
        <v>144.1</v>
      </c>
      <c r="K9" s="267">
        <v>144.1</v>
      </c>
      <c r="L9" s="269">
        <v>50.2</v>
      </c>
      <c r="M9" s="247">
        <v>50.2</v>
      </c>
      <c r="N9" s="247">
        <v>9.4</v>
      </c>
      <c r="O9" s="247">
        <v>9.4</v>
      </c>
      <c r="P9" s="247">
        <v>3</v>
      </c>
      <c r="Q9" s="247">
        <v>3</v>
      </c>
      <c r="R9" s="247">
        <v>126.1</v>
      </c>
      <c r="S9" s="267">
        <v>126.1</v>
      </c>
      <c r="T9" s="299">
        <v>9</v>
      </c>
      <c r="U9" s="247">
        <v>9</v>
      </c>
      <c r="V9" s="247">
        <v>1</v>
      </c>
      <c r="W9" s="247">
        <v>1</v>
      </c>
      <c r="X9" s="247">
        <v>0.12</v>
      </c>
      <c r="Y9" s="247">
        <v>0.14000000000000001</v>
      </c>
      <c r="Z9" s="247">
        <v>0.1</v>
      </c>
      <c r="AA9" s="247">
        <v>0.1</v>
      </c>
      <c r="AB9" s="247">
        <v>0.1</v>
      </c>
      <c r="AC9" s="230">
        <v>0.1</v>
      </c>
      <c r="AD9" s="230">
        <v>2.1</v>
      </c>
      <c r="AE9" s="230">
        <v>2.1</v>
      </c>
      <c r="AF9" s="230">
        <v>3.5</v>
      </c>
      <c r="AG9" s="225">
        <v>4.2</v>
      </c>
      <c r="AH9" s="354">
        <v>559</v>
      </c>
      <c r="AI9" s="558" t="s">
        <v>42</v>
      </c>
    </row>
    <row r="10" spans="1:37" ht="36.75" customHeight="1">
      <c r="A10" s="462" t="s">
        <v>61</v>
      </c>
      <c r="B10" s="196">
        <v>10</v>
      </c>
      <c r="C10" s="279">
        <v>10</v>
      </c>
      <c r="D10" s="295">
        <v>2.2999999999999998</v>
      </c>
      <c r="E10" s="228">
        <v>2.2999999999999998</v>
      </c>
      <c r="F10" s="228">
        <v>3</v>
      </c>
      <c r="G10" s="228">
        <v>3</v>
      </c>
      <c r="H10" s="228">
        <v>0</v>
      </c>
      <c r="I10" s="228">
        <v>0</v>
      </c>
      <c r="J10" s="228">
        <v>35.799999999999997</v>
      </c>
      <c r="K10" s="232">
        <v>35.799999999999997</v>
      </c>
      <c r="L10" s="227">
        <v>22</v>
      </c>
      <c r="M10" s="228">
        <v>22</v>
      </c>
      <c r="N10" s="228">
        <v>3.5</v>
      </c>
      <c r="O10" s="228">
        <v>3.5</v>
      </c>
      <c r="P10" s="228">
        <v>0.2</v>
      </c>
      <c r="Q10" s="228">
        <v>0.2</v>
      </c>
      <c r="R10" s="228">
        <v>54</v>
      </c>
      <c r="S10" s="232">
        <v>54</v>
      </c>
      <c r="T10" s="295">
        <v>26</v>
      </c>
      <c r="U10" s="228">
        <v>26</v>
      </c>
      <c r="V10" s="228">
        <v>0.1</v>
      </c>
      <c r="W10" s="228">
        <v>0.1</v>
      </c>
      <c r="X10" s="228">
        <v>0</v>
      </c>
      <c r="Y10" s="228">
        <v>0</v>
      </c>
      <c r="Z10" s="228">
        <v>0.1</v>
      </c>
      <c r="AA10" s="228">
        <v>0.1</v>
      </c>
      <c r="AB10" s="228">
        <v>0</v>
      </c>
      <c r="AC10" s="247">
        <v>0</v>
      </c>
      <c r="AD10" s="247">
        <v>0</v>
      </c>
      <c r="AE10" s="247">
        <v>0</v>
      </c>
      <c r="AF10" s="247">
        <v>0</v>
      </c>
      <c r="AG10" s="267">
        <v>0</v>
      </c>
      <c r="AH10" s="354">
        <v>16</v>
      </c>
      <c r="AI10" s="558" t="s">
        <v>42</v>
      </c>
    </row>
    <row r="11" spans="1:37" ht="38.450000000000003" customHeight="1">
      <c r="A11" s="404" t="s">
        <v>152</v>
      </c>
      <c r="B11" s="276">
        <v>200</v>
      </c>
      <c r="C11" s="277">
        <v>200</v>
      </c>
      <c r="D11" s="295">
        <v>3.9</v>
      </c>
      <c r="E11" s="228">
        <v>3.9</v>
      </c>
      <c r="F11" s="228">
        <v>3.8</v>
      </c>
      <c r="G11" s="228">
        <v>3.8</v>
      </c>
      <c r="H11" s="228">
        <v>13.7</v>
      </c>
      <c r="I11" s="228">
        <v>13.7</v>
      </c>
      <c r="J11" s="228">
        <v>104.9</v>
      </c>
      <c r="K11" s="232">
        <v>104.9</v>
      </c>
      <c r="L11" s="227">
        <v>145.4</v>
      </c>
      <c r="M11" s="228">
        <v>154.4</v>
      </c>
      <c r="N11" s="228">
        <v>16.8</v>
      </c>
      <c r="O11" s="228">
        <v>16.8</v>
      </c>
      <c r="P11" s="228">
        <v>0.03</v>
      </c>
      <c r="Q11" s="228">
        <v>0.04</v>
      </c>
      <c r="R11" s="228">
        <v>109.2</v>
      </c>
      <c r="S11" s="232">
        <v>109.2</v>
      </c>
      <c r="T11" s="295">
        <v>18</v>
      </c>
      <c r="U11" s="228">
        <v>18</v>
      </c>
      <c r="V11" s="228">
        <v>0</v>
      </c>
      <c r="W11" s="228">
        <v>0</v>
      </c>
      <c r="X11" s="228">
        <v>0</v>
      </c>
      <c r="Y11" s="228">
        <v>0</v>
      </c>
      <c r="Z11" s="228">
        <v>0.7</v>
      </c>
      <c r="AA11" s="228">
        <v>0.7</v>
      </c>
      <c r="AB11" s="228">
        <v>0.2</v>
      </c>
      <c r="AC11" s="247">
        <v>0.2</v>
      </c>
      <c r="AD11" s="247">
        <v>10.8</v>
      </c>
      <c r="AE11" s="247">
        <v>10.8</v>
      </c>
      <c r="AF11" s="247">
        <v>0.4</v>
      </c>
      <c r="AG11" s="267">
        <v>0.6</v>
      </c>
      <c r="AH11" s="354">
        <v>419</v>
      </c>
      <c r="AI11" s="558" t="s">
        <v>42</v>
      </c>
    </row>
    <row r="12" spans="1:37" ht="39" customHeight="1">
      <c r="A12" s="462" t="s">
        <v>20</v>
      </c>
      <c r="B12" s="196">
        <v>40</v>
      </c>
      <c r="C12" s="279">
        <v>40</v>
      </c>
      <c r="D12" s="295">
        <v>3</v>
      </c>
      <c r="E12" s="228">
        <v>3</v>
      </c>
      <c r="F12" s="228">
        <v>1.2</v>
      </c>
      <c r="G12" s="228">
        <v>1.2</v>
      </c>
      <c r="H12" s="228">
        <v>20.6</v>
      </c>
      <c r="I12" s="228">
        <v>20.6</v>
      </c>
      <c r="J12" s="228">
        <v>104.68</v>
      </c>
      <c r="K12" s="232">
        <v>104.7</v>
      </c>
      <c r="L12" s="227">
        <v>9.4</v>
      </c>
      <c r="M12" s="228">
        <v>9.4</v>
      </c>
      <c r="N12" s="228">
        <v>5.2</v>
      </c>
      <c r="O12" s="228">
        <v>5.2</v>
      </c>
      <c r="P12" s="228">
        <v>0.5</v>
      </c>
      <c r="Q12" s="228">
        <v>0.5</v>
      </c>
      <c r="R12" s="228">
        <v>33.6</v>
      </c>
      <c r="S12" s="232">
        <v>33.6</v>
      </c>
      <c r="T12" s="295">
        <v>0</v>
      </c>
      <c r="U12" s="228">
        <v>0</v>
      </c>
      <c r="V12" s="228">
        <v>0.7</v>
      </c>
      <c r="W12" s="228">
        <v>0.7</v>
      </c>
      <c r="X12" s="228">
        <v>0</v>
      </c>
      <c r="Y12" s="228">
        <v>0</v>
      </c>
      <c r="Z12" s="228">
        <v>0</v>
      </c>
      <c r="AA12" s="228">
        <v>0</v>
      </c>
      <c r="AB12" s="231">
        <v>0</v>
      </c>
      <c r="AC12" s="228">
        <v>0</v>
      </c>
      <c r="AD12" s="228">
        <v>0</v>
      </c>
      <c r="AE12" s="228">
        <v>0</v>
      </c>
      <c r="AF12" s="228">
        <v>12.4</v>
      </c>
      <c r="AG12" s="232">
        <v>15.5</v>
      </c>
      <c r="AH12" s="353">
        <v>18</v>
      </c>
      <c r="AI12" s="558" t="s">
        <v>42</v>
      </c>
    </row>
    <row r="13" spans="1:37" ht="19.5" thickBot="1">
      <c r="A13" s="740" t="s">
        <v>5</v>
      </c>
      <c r="B13" s="527">
        <f>SUM(B8:B12)</f>
        <v>500</v>
      </c>
      <c r="C13" s="528">
        <f>SUM(C8:C12)</f>
        <v>500</v>
      </c>
      <c r="D13" s="741">
        <f t="shared" ref="D13:AD13" si="0">SUM(D8:D12)</f>
        <v>21.099999999999998</v>
      </c>
      <c r="E13" s="490">
        <f t="shared" si="0"/>
        <v>21.099999999999998</v>
      </c>
      <c r="F13" s="490">
        <f t="shared" si="0"/>
        <v>16.8</v>
      </c>
      <c r="G13" s="490">
        <f t="shared" si="0"/>
        <v>16.8</v>
      </c>
      <c r="H13" s="490">
        <f t="shared" si="0"/>
        <v>83.300000000000011</v>
      </c>
      <c r="I13" s="490">
        <f t="shared" si="0"/>
        <v>83.300000000000011</v>
      </c>
      <c r="J13" s="490">
        <f t="shared" si="0"/>
        <v>568.28</v>
      </c>
      <c r="K13" s="491">
        <f t="shared" si="0"/>
        <v>568.30000000000007</v>
      </c>
      <c r="L13" s="529">
        <f t="shared" si="0"/>
        <v>328.9</v>
      </c>
      <c r="M13" s="490">
        <f t="shared" si="0"/>
        <v>337.9</v>
      </c>
      <c r="N13" s="490">
        <f t="shared" si="0"/>
        <v>70.5</v>
      </c>
      <c r="O13" s="490">
        <f t="shared" si="0"/>
        <v>70.5</v>
      </c>
      <c r="P13" s="490">
        <f t="shared" si="0"/>
        <v>4.63</v>
      </c>
      <c r="Q13" s="490">
        <f t="shared" si="0"/>
        <v>4.6399999999999997</v>
      </c>
      <c r="R13" s="490">
        <f t="shared" si="0"/>
        <v>462.59999999999997</v>
      </c>
      <c r="S13" s="491">
        <f t="shared" si="0"/>
        <v>460.8</v>
      </c>
      <c r="T13" s="741">
        <f t="shared" si="0"/>
        <v>70.400000000000006</v>
      </c>
      <c r="U13" s="490">
        <f t="shared" si="0"/>
        <v>70.400000000000006</v>
      </c>
      <c r="V13" s="490">
        <f t="shared" si="0"/>
        <v>1.9000000000000001</v>
      </c>
      <c r="W13" s="490">
        <f t="shared" si="0"/>
        <v>1.9000000000000001</v>
      </c>
      <c r="X13" s="490">
        <f t="shared" si="0"/>
        <v>0.22</v>
      </c>
      <c r="Y13" s="490">
        <f t="shared" si="0"/>
        <v>0.24000000000000002</v>
      </c>
      <c r="Z13" s="490">
        <f t="shared" si="0"/>
        <v>1.4</v>
      </c>
      <c r="AA13" s="490">
        <f t="shared" si="0"/>
        <v>1.4</v>
      </c>
      <c r="AB13" s="490">
        <f t="shared" si="0"/>
        <v>0.4</v>
      </c>
      <c r="AC13" s="490">
        <f t="shared" si="0"/>
        <v>0.4</v>
      </c>
      <c r="AD13" s="490">
        <f t="shared" si="0"/>
        <v>21.3</v>
      </c>
      <c r="AE13" s="490">
        <f>SUM(AE7:AE12)</f>
        <v>21.3</v>
      </c>
      <c r="AF13" s="490">
        <f>SUM(AF7:AF12)</f>
        <v>16.3</v>
      </c>
      <c r="AG13" s="491">
        <f>SUM(AG7:AG12)</f>
        <v>20.3</v>
      </c>
      <c r="AH13" s="761"/>
      <c r="AI13" s="746"/>
    </row>
    <row r="14" spans="1:37" ht="21" thickBot="1">
      <c r="A14" s="1031" t="s">
        <v>138</v>
      </c>
      <c r="B14" s="1032"/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2"/>
      <c r="AC14" s="1032"/>
      <c r="AD14" s="1032"/>
      <c r="AE14" s="1032"/>
      <c r="AF14" s="1032"/>
      <c r="AG14" s="1032"/>
      <c r="AH14" s="1032"/>
      <c r="AI14" s="1033"/>
    </row>
    <row r="15" spans="1:37" ht="30.75" customHeight="1">
      <c r="A15" s="492" t="s">
        <v>133</v>
      </c>
      <c r="B15" s="535">
        <v>60</v>
      </c>
      <c r="C15" s="536">
        <v>100</v>
      </c>
      <c r="D15" s="753">
        <v>0.65</v>
      </c>
      <c r="E15" s="754">
        <v>1.0900000000000001</v>
      </c>
      <c r="F15" s="754">
        <v>3.6</v>
      </c>
      <c r="G15" s="754">
        <v>6.08</v>
      </c>
      <c r="H15" s="754">
        <v>6.7</v>
      </c>
      <c r="I15" s="754">
        <v>11.2</v>
      </c>
      <c r="J15" s="754">
        <v>62.3</v>
      </c>
      <c r="K15" s="755">
        <v>103.9</v>
      </c>
      <c r="L15" s="758">
        <v>17.5</v>
      </c>
      <c r="M15" s="759">
        <v>29.2</v>
      </c>
      <c r="N15" s="754">
        <v>10</v>
      </c>
      <c r="O15" s="754">
        <v>16.8</v>
      </c>
      <c r="P15" s="754">
        <v>0.8</v>
      </c>
      <c r="Q15" s="754">
        <v>1.4</v>
      </c>
      <c r="R15" s="754">
        <v>19</v>
      </c>
      <c r="S15" s="755">
        <v>31.8</v>
      </c>
      <c r="T15" s="540">
        <v>0</v>
      </c>
      <c r="U15" s="538">
        <v>0</v>
      </c>
      <c r="V15" s="538">
        <v>2.5000000000000001E-2</v>
      </c>
      <c r="W15" s="538">
        <v>0.03</v>
      </c>
      <c r="X15" s="724">
        <v>0.12</v>
      </c>
      <c r="Y15" s="724">
        <v>0.2</v>
      </c>
      <c r="Z15" s="548">
        <v>3.8</v>
      </c>
      <c r="AA15" s="548">
        <v>6.44</v>
      </c>
      <c r="AB15" s="543">
        <v>0.01</v>
      </c>
      <c r="AC15" s="543">
        <v>0.03</v>
      </c>
      <c r="AD15" s="543">
        <v>0.18</v>
      </c>
      <c r="AE15" s="543">
        <v>0.3</v>
      </c>
      <c r="AF15" s="543">
        <v>3.7999999999999999E-2</v>
      </c>
      <c r="AG15" s="762">
        <v>7.0000000000000007E-2</v>
      </c>
      <c r="AH15" s="767">
        <v>54</v>
      </c>
      <c r="AI15" s="775" t="s">
        <v>44</v>
      </c>
    </row>
    <row r="16" spans="1:37" ht="27.6" customHeight="1">
      <c r="A16" s="404" t="s">
        <v>81</v>
      </c>
      <c r="B16" s="198" t="str">
        <f>"200"</f>
        <v>200</v>
      </c>
      <c r="C16" s="199" t="str">
        <f>"250"</f>
        <v>250</v>
      </c>
      <c r="D16" s="200">
        <v>2.15</v>
      </c>
      <c r="E16" s="201">
        <v>2.69</v>
      </c>
      <c r="F16" s="201">
        <v>2.27</v>
      </c>
      <c r="G16" s="201">
        <v>2.84</v>
      </c>
      <c r="H16" s="201">
        <v>13.96</v>
      </c>
      <c r="I16" s="201">
        <v>17.45</v>
      </c>
      <c r="J16" s="201">
        <v>94.6</v>
      </c>
      <c r="K16" s="204">
        <v>118.25</v>
      </c>
      <c r="L16" s="200">
        <v>40</v>
      </c>
      <c r="M16" s="185">
        <v>50</v>
      </c>
      <c r="N16" s="205">
        <v>23.36</v>
      </c>
      <c r="O16" s="206">
        <v>29.2</v>
      </c>
      <c r="P16" s="206">
        <v>11</v>
      </c>
      <c r="Q16" s="206">
        <v>13</v>
      </c>
      <c r="R16" s="206">
        <v>0.9</v>
      </c>
      <c r="S16" s="207">
        <v>1.1299999999999999</v>
      </c>
      <c r="T16" s="756">
        <v>0</v>
      </c>
      <c r="U16" s="207">
        <v>0</v>
      </c>
      <c r="V16" s="205">
        <v>0</v>
      </c>
      <c r="W16" s="206">
        <v>0</v>
      </c>
      <c r="X16" s="206">
        <v>1.1399999999999999</v>
      </c>
      <c r="Y16" s="206">
        <v>1.43</v>
      </c>
      <c r="Z16" s="208">
        <v>1.8</v>
      </c>
      <c r="AA16" s="208">
        <v>1.26</v>
      </c>
      <c r="AB16" s="206">
        <v>0.66</v>
      </c>
      <c r="AC16" s="206">
        <v>0.83</v>
      </c>
      <c r="AD16" s="406">
        <v>0.03</v>
      </c>
      <c r="AE16" s="406">
        <v>0.04</v>
      </c>
      <c r="AF16" s="406">
        <v>15.6</v>
      </c>
      <c r="AG16" s="763">
        <v>15.6</v>
      </c>
      <c r="AH16" s="768">
        <v>91</v>
      </c>
      <c r="AI16" s="618" t="s">
        <v>44</v>
      </c>
      <c r="AJ16" s="164">
        <v>91</v>
      </c>
      <c r="AK16" s="194" t="s">
        <v>44</v>
      </c>
    </row>
    <row r="17" spans="1:35" ht="25.5">
      <c r="A17" s="745" t="s">
        <v>122</v>
      </c>
      <c r="B17" s="280">
        <v>90</v>
      </c>
      <c r="C17" s="281">
        <v>100</v>
      </c>
      <c r="D17" s="111">
        <v>5.4</v>
      </c>
      <c r="E17" s="67">
        <v>7.98</v>
      </c>
      <c r="F17" s="67">
        <v>11.7</v>
      </c>
      <c r="G17" s="67">
        <v>19.100000000000001</v>
      </c>
      <c r="H17" s="67">
        <v>0.2</v>
      </c>
      <c r="I17" s="67">
        <v>0.38</v>
      </c>
      <c r="J17" s="67">
        <v>127.74300000000002</v>
      </c>
      <c r="K17" s="76">
        <v>185.26</v>
      </c>
      <c r="L17" s="111">
        <v>7.86</v>
      </c>
      <c r="M17" s="80">
        <v>9.82</v>
      </c>
      <c r="N17" s="111">
        <v>17.2</v>
      </c>
      <c r="O17" s="67">
        <v>23.13</v>
      </c>
      <c r="P17" s="67">
        <v>9.8000000000000007</v>
      </c>
      <c r="Q17" s="67">
        <v>12.5</v>
      </c>
      <c r="R17" s="67">
        <v>0.9</v>
      </c>
      <c r="S17" s="76">
        <v>1.1299999999999999</v>
      </c>
      <c r="T17" s="104">
        <v>77.900000000000006</v>
      </c>
      <c r="U17" s="76">
        <v>101.25</v>
      </c>
      <c r="V17" s="111">
        <v>0</v>
      </c>
      <c r="W17" s="67">
        <v>0</v>
      </c>
      <c r="X17" s="67">
        <v>0.2</v>
      </c>
      <c r="Y17" s="67">
        <v>0.25</v>
      </c>
      <c r="Z17" s="67">
        <v>0.1</v>
      </c>
      <c r="AA17" s="67">
        <v>0.9</v>
      </c>
      <c r="AB17" s="67">
        <v>0</v>
      </c>
      <c r="AC17" s="67">
        <v>0</v>
      </c>
      <c r="AD17" s="82">
        <v>0.1</v>
      </c>
      <c r="AE17" s="67">
        <v>0.16</v>
      </c>
      <c r="AF17" s="67">
        <v>3.4</v>
      </c>
      <c r="AG17" s="84">
        <f>SUM(AD17:AF17)</f>
        <v>3.66</v>
      </c>
      <c r="AH17" s="769">
        <v>243</v>
      </c>
      <c r="AI17" s="618" t="s">
        <v>44</v>
      </c>
    </row>
    <row r="18" spans="1:35" ht="37.5">
      <c r="A18" s="404" t="s">
        <v>128</v>
      </c>
      <c r="B18" s="280">
        <v>150</v>
      </c>
      <c r="C18" s="281">
        <v>180</v>
      </c>
      <c r="D18" s="269">
        <v>5.45</v>
      </c>
      <c r="E18" s="247">
        <v>6.54</v>
      </c>
      <c r="F18" s="247">
        <v>4.2300000000000004</v>
      </c>
      <c r="G18" s="247">
        <v>5.08</v>
      </c>
      <c r="H18" s="247">
        <v>33.299999999999997</v>
      </c>
      <c r="I18" s="247">
        <v>40</v>
      </c>
      <c r="J18" s="247">
        <v>196.3</v>
      </c>
      <c r="K18" s="267">
        <v>235.5</v>
      </c>
      <c r="L18" s="269">
        <v>74</v>
      </c>
      <c r="M18" s="247">
        <v>74</v>
      </c>
      <c r="N18" s="247">
        <v>16</v>
      </c>
      <c r="O18" s="247">
        <v>16</v>
      </c>
      <c r="P18" s="247">
        <v>1.2</v>
      </c>
      <c r="Q18" s="247">
        <v>1.2</v>
      </c>
      <c r="R18" s="247">
        <v>90</v>
      </c>
      <c r="S18" s="267">
        <v>90</v>
      </c>
      <c r="T18" s="299">
        <v>92</v>
      </c>
      <c r="U18" s="247">
        <v>92</v>
      </c>
      <c r="V18" s="247">
        <v>4</v>
      </c>
      <c r="W18" s="247">
        <v>4</v>
      </c>
      <c r="X18" s="238">
        <v>0.24</v>
      </c>
      <c r="Y18" s="238">
        <v>0.24</v>
      </c>
      <c r="Z18" s="247">
        <v>2.4</v>
      </c>
      <c r="AA18" s="247">
        <v>2.4</v>
      </c>
      <c r="AB18" s="229">
        <v>0.08</v>
      </c>
      <c r="AC18" s="229">
        <v>0.08</v>
      </c>
      <c r="AD18" s="229">
        <v>4.5999999999999996</v>
      </c>
      <c r="AE18" s="229">
        <v>4.5999999999999996</v>
      </c>
      <c r="AF18" s="229">
        <v>0</v>
      </c>
      <c r="AG18" s="764">
        <v>0</v>
      </c>
      <c r="AH18" s="358">
        <v>205</v>
      </c>
      <c r="AI18" s="618" t="s">
        <v>44</v>
      </c>
    </row>
    <row r="19" spans="1:35" s="11" customFormat="1" ht="30.75" customHeight="1">
      <c r="A19" s="92" t="s">
        <v>119</v>
      </c>
      <c r="B19" s="78">
        <v>180</v>
      </c>
      <c r="C19" s="108" t="str">
        <f>"200"</f>
        <v>200</v>
      </c>
      <c r="D19" s="147">
        <v>0.81</v>
      </c>
      <c r="E19" s="148">
        <v>0.94</v>
      </c>
      <c r="F19" s="148">
        <v>0.18</v>
      </c>
      <c r="G19" s="148">
        <v>0.18</v>
      </c>
      <c r="H19" s="148">
        <v>16.600000000000001</v>
      </c>
      <c r="I19" s="148">
        <v>18.38</v>
      </c>
      <c r="J19" s="148">
        <v>70.5</v>
      </c>
      <c r="K19" s="149">
        <v>78.3</v>
      </c>
      <c r="L19" s="147"/>
      <c r="M19" s="151"/>
      <c r="N19" s="152">
        <v>12.6</v>
      </c>
      <c r="O19" s="153">
        <v>14</v>
      </c>
      <c r="P19" s="153">
        <v>3.6</v>
      </c>
      <c r="Q19" s="153">
        <v>4</v>
      </c>
      <c r="R19" s="153">
        <v>0.36</v>
      </c>
      <c r="S19" s="156">
        <v>0.4</v>
      </c>
      <c r="T19" s="757">
        <v>12.6</v>
      </c>
      <c r="U19" s="156">
        <v>14</v>
      </c>
      <c r="V19" s="152">
        <v>0</v>
      </c>
      <c r="W19" s="153">
        <v>0</v>
      </c>
      <c r="X19" s="153">
        <v>0.02</v>
      </c>
      <c r="Y19" s="153">
        <v>0.02</v>
      </c>
      <c r="Z19" s="146">
        <v>1.7999999999999999E-2</v>
      </c>
      <c r="AA19" s="146">
        <v>0.02</v>
      </c>
      <c r="AB19" s="144">
        <v>3.6</v>
      </c>
      <c r="AC19" s="144">
        <v>4</v>
      </c>
      <c r="AD19" s="140">
        <v>0.18</v>
      </c>
      <c r="AE19" s="140">
        <v>0.02</v>
      </c>
      <c r="AF19" s="140">
        <v>1.8</v>
      </c>
      <c r="AG19" s="765">
        <v>2</v>
      </c>
      <c r="AH19" s="693">
        <v>389</v>
      </c>
      <c r="AI19" s="618" t="s">
        <v>44</v>
      </c>
    </row>
    <row r="20" spans="1:35" ht="18.75">
      <c r="A20" s="92" t="s">
        <v>7</v>
      </c>
      <c r="B20" s="280">
        <v>30</v>
      </c>
      <c r="C20" s="281">
        <v>50</v>
      </c>
      <c r="D20" s="269">
        <v>2.75</v>
      </c>
      <c r="E20" s="247">
        <v>3.43</v>
      </c>
      <c r="F20" s="247">
        <v>0.49</v>
      </c>
      <c r="G20" s="247">
        <v>0.62</v>
      </c>
      <c r="H20" s="247">
        <v>13.89</v>
      </c>
      <c r="I20" s="247">
        <v>17.37</v>
      </c>
      <c r="J20" s="247">
        <v>69.39</v>
      </c>
      <c r="K20" s="267">
        <v>86.73</v>
      </c>
      <c r="L20" s="253">
        <v>21.84</v>
      </c>
      <c r="M20" s="248">
        <v>27.3</v>
      </c>
      <c r="N20" s="247">
        <v>15.3</v>
      </c>
      <c r="O20" s="247">
        <v>18.3</v>
      </c>
      <c r="P20" s="247">
        <v>0.6</v>
      </c>
      <c r="Q20" s="247">
        <v>0.9</v>
      </c>
      <c r="R20" s="247">
        <v>2.4300000000000002</v>
      </c>
      <c r="S20" s="267">
        <v>3.04</v>
      </c>
      <c r="T20" s="309">
        <v>0.02</v>
      </c>
      <c r="U20" s="246">
        <v>3.0000000000000001E-3</v>
      </c>
      <c r="V20" s="247">
        <v>0</v>
      </c>
      <c r="W20" s="247">
        <v>0</v>
      </c>
      <c r="X20" s="244">
        <v>0.16</v>
      </c>
      <c r="Y20" s="244">
        <v>0.26</v>
      </c>
      <c r="Z20" s="248">
        <v>0.62</v>
      </c>
      <c r="AA20" s="248">
        <v>0.78</v>
      </c>
      <c r="AB20" s="247">
        <v>0</v>
      </c>
      <c r="AC20" s="247">
        <v>1</v>
      </c>
      <c r="AD20" s="248">
        <v>0</v>
      </c>
      <c r="AE20" s="248">
        <v>0</v>
      </c>
      <c r="AF20" s="248">
        <v>15.45</v>
      </c>
      <c r="AG20" s="696">
        <v>20</v>
      </c>
      <c r="AH20" s="358"/>
      <c r="AI20" s="623"/>
    </row>
    <row r="21" spans="1:35" ht="33" customHeight="1">
      <c r="A21" s="64" t="s">
        <v>20</v>
      </c>
      <c r="B21" s="196">
        <v>30</v>
      </c>
      <c r="C21" s="279">
        <v>50</v>
      </c>
      <c r="D21" s="227">
        <v>3</v>
      </c>
      <c r="E21" s="228">
        <v>3.95</v>
      </c>
      <c r="F21" s="228">
        <v>1.1599999999999999</v>
      </c>
      <c r="G21" s="228">
        <v>1.5</v>
      </c>
      <c r="H21" s="228">
        <v>20.56</v>
      </c>
      <c r="I21" s="228">
        <v>24.15</v>
      </c>
      <c r="J21" s="228">
        <v>104.68</v>
      </c>
      <c r="K21" s="232">
        <v>119.45</v>
      </c>
      <c r="L21" s="227">
        <v>9.4</v>
      </c>
      <c r="M21" s="228">
        <v>11.5</v>
      </c>
      <c r="N21" s="228">
        <v>2.5</v>
      </c>
      <c r="O21" s="228">
        <v>3.5</v>
      </c>
      <c r="P21" s="228">
        <v>0.5</v>
      </c>
      <c r="Q21" s="228">
        <v>0.5</v>
      </c>
      <c r="R21" s="228">
        <v>32</v>
      </c>
      <c r="S21" s="232">
        <v>34</v>
      </c>
      <c r="T21" s="295">
        <v>0</v>
      </c>
      <c r="U21" s="228">
        <v>0</v>
      </c>
      <c r="V21" s="228">
        <v>0.7</v>
      </c>
      <c r="W21" s="228">
        <v>0.7</v>
      </c>
      <c r="X21" s="250">
        <v>0</v>
      </c>
      <c r="Y21" s="250">
        <v>0</v>
      </c>
      <c r="Z21" s="228">
        <v>0</v>
      </c>
      <c r="AA21" s="228">
        <v>0</v>
      </c>
      <c r="AB21" s="231">
        <v>0</v>
      </c>
      <c r="AC21" s="228">
        <v>0</v>
      </c>
      <c r="AD21" s="228">
        <v>0</v>
      </c>
      <c r="AE21" s="228">
        <v>0</v>
      </c>
      <c r="AF21" s="228">
        <v>12.4</v>
      </c>
      <c r="AG21" s="296">
        <v>15.5</v>
      </c>
      <c r="AH21" s="353">
        <v>18</v>
      </c>
      <c r="AI21" s="618" t="s">
        <v>42</v>
      </c>
    </row>
    <row r="22" spans="1:35" ht="26.25" customHeight="1" thickBot="1">
      <c r="A22" s="740" t="s">
        <v>5</v>
      </c>
      <c r="B22" s="527">
        <f>B15+B16+B17+B18+B19+B20+B21</f>
        <v>740</v>
      </c>
      <c r="C22" s="528">
        <f>C15+C16+C17+C18+C19+C20+C21</f>
        <v>930</v>
      </c>
      <c r="D22" s="313">
        <f t="shared" ref="D22:AG22" si="1">SUM(D15:D21)</f>
        <v>20.21</v>
      </c>
      <c r="E22" s="314">
        <f t="shared" si="1"/>
        <v>26.62</v>
      </c>
      <c r="F22" s="314">
        <f t="shared" si="1"/>
        <v>23.63</v>
      </c>
      <c r="G22" s="314">
        <f t="shared" si="1"/>
        <v>35.4</v>
      </c>
      <c r="H22" s="314">
        <f t="shared" si="1"/>
        <v>105.21</v>
      </c>
      <c r="I22" s="314">
        <f t="shared" si="1"/>
        <v>128.93</v>
      </c>
      <c r="J22" s="314">
        <f t="shared" si="1"/>
        <v>725.51299999999992</v>
      </c>
      <c r="K22" s="315">
        <f t="shared" si="1"/>
        <v>927.39</v>
      </c>
      <c r="L22" s="313">
        <f t="shared" si="1"/>
        <v>170.60000000000002</v>
      </c>
      <c r="M22" s="314">
        <f t="shared" si="1"/>
        <v>201.82000000000002</v>
      </c>
      <c r="N22" s="314">
        <f t="shared" si="1"/>
        <v>96.96</v>
      </c>
      <c r="O22" s="314">
        <f t="shared" si="1"/>
        <v>120.92999999999999</v>
      </c>
      <c r="P22" s="314">
        <f t="shared" si="1"/>
        <v>27.500000000000004</v>
      </c>
      <c r="Q22" s="314">
        <f t="shared" si="1"/>
        <v>33.499999999999993</v>
      </c>
      <c r="R22" s="314">
        <f t="shared" si="1"/>
        <v>145.59</v>
      </c>
      <c r="S22" s="315">
        <f t="shared" si="1"/>
        <v>161.5</v>
      </c>
      <c r="T22" s="741">
        <f t="shared" si="1"/>
        <v>182.52</v>
      </c>
      <c r="U22" s="490">
        <f t="shared" si="1"/>
        <v>207.25299999999999</v>
      </c>
      <c r="V22" s="490">
        <f t="shared" si="1"/>
        <v>4.7250000000000005</v>
      </c>
      <c r="W22" s="490">
        <f t="shared" si="1"/>
        <v>4.7300000000000004</v>
      </c>
      <c r="X22" s="545">
        <f t="shared" si="1"/>
        <v>1.8799999999999997</v>
      </c>
      <c r="Y22" s="545">
        <f t="shared" si="1"/>
        <v>2.4000000000000004</v>
      </c>
      <c r="Z22" s="490">
        <f t="shared" si="1"/>
        <v>8.7379999999999995</v>
      </c>
      <c r="AA22" s="490">
        <f t="shared" si="1"/>
        <v>11.799999999999999</v>
      </c>
      <c r="AB22" s="490">
        <f t="shared" si="1"/>
        <v>4.3499999999999996</v>
      </c>
      <c r="AC22" s="490">
        <f t="shared" si="1"/>
        <v>5.9399999999999995</v>
      </c>
      <c r="AD22" s="490">
        <f t="shared" si="1"/>
        <v>5.089999999999999</v>
      </c>
      <c r="AE22" s="490">
        <f t="shared" si="1"/>
        <v>5.1199999999999992</v>
      </c>
      <c r="AF22" s="490">
        <f t="shared" si="1"/>
        <v>48.687999999999995</v>
      </c>
      <c r="AG22" s="766">
        <f t="shared" si="1"/>
        <v>56.83</v>
      </c>
      <c r="AH22" s="761"/>
      <c r="AI22" s="776"/>
    </row>
    <row r="23" spans="1:35" ht="21" thickBot="1">
      <c r="A23" s="1031" t="s">
        <v>139</v>
      </c>
      <c r="B23" s="1032"/>
      <c r="C23" s="1032"/>
      <c r="D23" s="1032"/>
      <c r="E23" s="1032"/>
      <c r="F23" s="1032"/>
      <c r="G23" s="1032"/>
      <c r="H23" s="1032"/>
      <c r="I23" s="1032"/>
      <c r="J23" s="1032"/>
      <c r="K23" s="1032"/>
      <c r="L23" s="1032"/>
      <c r="M23" s="1032"/>
      <c r="N23" s="1032"/>
      <c r="O23" s="1032"/>
      <c r="P23" s="1032"/>
      <c r="Q23" s="1032"/>
      <c r="R23" s="1032"/>
      <c r="S23" s="1032"/>
      <c r="T23" s="1032"/>
      <c r="U23" s="1032"/>
      <c r="V23" s="1032"/>
      <c r="W23" s="1032"/>
      <c r="X23" s="1032"/>
      <c r="Y23" s="1032"/>
      <c r="Z23" s="1032"/>
      <c r="AA23" s="1032"/>
      <c r="AB23" s="1032"/>
      <c r="AC23" s="1032"/>
      <c r="AD23" s="1032"/>
      <c r="AE23" s="1032"/>
      <c r="AF23" s="1032"/>
      <c r="AG23" s="1032"/>
      <c r="AH23" s="1032"/>
      <c r="AI23" s="1033"/>
    </row>
    <row r="24" spans="1:35" s="488" customFormat="1" ht="37.5">
      <c r="A24" s="742" t="s">
        <v>125</v>
      </c>
      <c r="B24" s="743">
        <v>60</v>
      </c>
      <c r="C24" s="744">
        <v>100</v>
      </c>
      <c r="D24" s="751">
        <v>0.7</v>
      </c>
      <c r="E24" s="162">
        <v>1.23</v>
      </c>
      <c r="F24" s="162">
        <v>0.05</v>
      </c>
      <c r="G24" s="162">
        <v>0.09</v>
      </c>
      <c r="H24" s="162">
        <v>6.8</v>
      </c>
      <c r="I24" s="162">
        <v>11.4</v>
      </c>
      <c r="J24" s="162">
        <v>49</v>
      </c>
      <c r="K24" s="163">
        <v>81.7</v>
      </c>
      <c r="L24" s="751">
        <v>15.4</v>
      </c>
      <c r="M24" s="162">
        <v>25.7</v>
      </c>
      <c r="N24" s="162">
        <v>21.6</v>
      </c>
      <c r="O24" s="162">
        <v>36</v>
      </c>
      <c r="P24" s="162">
        <v>0.39</v>
      </c>
      <c r="Q24" s="162">
        <v>0.65</v>
      </c>
      <c r="R24" s="162">
        <v>0</v>
      </c>
      <c r="S24" s="163">
        <v>0</v>
      </c>
      <c r="T24" s="751">
        <v>0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162">
        <v>2</v>
      </c>
      <c r="AA24" s="162">
        <v>3.36</v>
      </c>
      <c r="AB24" s="162">
        <v>0</v>
      </c>
      <c r="AC24" s="162">
        <v>0</v>
      </c>
      <c r="AD24" s="162">
        <v>0</v>
      </c>
      <c r="AE24" s="162">
        <v>0</v>
      </c>
      <c r="AF24" s="162">
        <v>0</v>
      </c>
      <c r="AG24" s="163">
        <v>0</v>
      </c>
      <c r="AH24" s="739">
        <v>62</v>
      </c>
      <c r="AI24" s="772" t="s">
        <v>44</v>
      </c>
    </row>
    <row r="25" spans="1:35" ht="25.5">
      <c r="A25" s="492" t="s">
        <v>70</v>
      </c>
      <c r="B25" s="493">
        <v>180</v>
      </c>
      <c r="C25" s="494">
        <v>200</v>
      </c>
      <c r="D25" s="495">
        <v>5.22</v>
      </c>
      <c r="E25" s="496">
        <v>5.8</v>
      </c>
      <c r="F25" s="496">
        <v>2.88</v>
      </c>
      <c r="G25" s="496">
        <v>3.2</v>
      </c>
      <c r="H25" s="496">
        <v>7.56</v>
      </c>
      <c r="I25" s="496">
        <v>8.4</v>
      </c>
      <c r="J25" s="496">
        <v>91.8</v>
      </c>
      <c r="K25" s="497">
        <v>102</v>
      </c>
      <c r="L25" s="495">
        <v>20.8</v>
      </c>
      <c r="M25" s="498">
        <v>20.8</v>
      </c>
      <c r="N25" s="495">
        <v>223.2</v>
      </c>
      <c r="O25" s="496">
        <v>248</v>
      </c>
      <c r="P25" s="496">
        <v>12.6</v>
      </c>
      <c r="Q25" s="496">
        <v>14</v>
      </c>
      <c r="R25" s="496">
        <v>0.18</v>
      </c>
      <c r="S25" s="497">
        <v>0.2</v>
      </c>
      <c r="T25" s="495">
        <v>75.599999999999994</v>
      </c>
      <c r="U25" s="497">
        <v>84</v>
      </c>
      <c r="V25" s="495">
        <v>36</v>
      </c>
      <c r="W25" s="496">
        <v>40</v>
      </c>
      <c r="X25" s="496">
        <v>0</v>
      </c>
      <c r="Y25" s="496">
        <v>0</v>
      </c>
      <c r="Z25" s="499">
        <v>3.5999999999999997E-2</v>
      </c>
      <c r="AA25" s="499">
        <v>0.04</v>
      </c>
      <c r="AB25" s="496">
        <v>0.54</v>
      </c>
      <c r="AC25" s="496">
        <v>0.6</v>
      </c>
      <c r="AD25" s="496">
        <v>0.27</v>
      </c>
      <c r="AE25" s="496">
        <v>0.34</v>
      </c>
      <c r="AF25" s="496">
        <v>1.62</v>
      </c>
      <c r="AG25" s="497">
        <v>1.8</v>
      </c>
      <c r="AH25" s="770">
        <v>386</v>
      </c>
      <c r="AI25" s="747" t="s">
        <v>44</v>
      </c>
    </row>
    <row r="26" spans="1:35" ht="18.75">
      <c r="A26" s="92" t="s">
        <v>4</v>
      </c>
      <c r="B26" s="280">
        <v>100</v>
      </c>
      <c r="C26" s="281">
        <v>100</v>
      </c>
      <c r="D26" s="269">
        <v>1.44</v>
      </c>
      <c r="E26" s="247">
        <v>1.44</v>
      </c>
      <c r="F26" s="247">
        <v>0.32</v>
      </c>
      <c r="G26" s="247">
        <v>0.32</v>
      </c>
      <c r="H26" s="247">
        <v>12.96</v>
      </c>
      <c r="I26" s="247">
        <v>12.96</v>
      </c>
      <c r="J26" s="247">
        <v>64.13</v>
      </c>
      <c r="K26" s="267">
        <v>64.13</v>
      </c>
      <c r="L26" s="269">
        <v>35</v>
      </c>
      <c r="M26" s="247">
        <v>35</v>
      </c>
      <c r="N26" s="247">
        <v>6.5</v>
      </c>
      <c r="O26" s="247">
        <v>6.5</v>
      </c>
      <c r="P26" s="247">
        <v>0.3</v>
      </c>
      <c r="Q26" s="247">
        <v>0.3</v>
      </c>
      <c r="R26" s="247">
        <v>23</v>
      </c>
      <c r="S26" s="267">
        <v>23</v>
      </c>
      <c r="T26" s="269">
        <v>0</v>
      </c>
      <c r="U26" s="247">
        <v>0</v>
      </c>
      <c r="V26" s="247">
        <v>0.2</v>
      </c>
      <c r="W26" s="247">
        <v>0.2</v>
      </c>
      <c r="X26" s="238">
        <v>0.04</v>
      </c>
      <c r="Y26" s="238">
        <v>0.04</v>
      </c>
      <c r="Z26" s="247">
        <v>30</v>
      </c>
      <c r="AA26" s="247">
        <v>30</v>
      </c>
      <c r="AB26" s="229">
        <v>0.05</v>
      </c>
      <c r="AC26" s="229">
        <v>0.05</v>
      </c>
      <c r="AD26" s="229">
        <v>0.32</v>
      </c>
      <c r="AE26" s="229">
        <v>0.32</v>
      </c>
      <c r="AF26" s="229">
        <v>0.8</v>
      </c>
      <c r="AG26" s="243">
        <v>0.8</v>
      </c>
      <c r="AH26" s="354"/>
      <c r="AI26" s="773"/>
    </row>
    <row r="27" spans="1:35" ht="18.75">
      <c r="A27" s="94" t="s">
        <v>5</v>
      </c>
      <c r="B27" s="478">
        <f>B25+B26+B24</f>
        <v>340</v>
      </c>
      <c r="C27" s="479">
        <f>C25+C26+C24</f>
        <v>400</v>
      </c>
      <c r="D27" s="301">
        <f t="shared" ref="D27:AG27" si="2">SUM(D24:D26)</f>
        <v>7.3599999999999994</v>
      </c>
      <c r="E27" s="302">
        <f t="shared" si="2"/>
        <v>8.4699999999999989</v>
      </c>
      <c r="F27" s="302">
        <f t="shared" si="2"/>
        <v>3.2499999999999996</v>
      </c>
      <c r="G27" s="302">
        <f t="shared" si="2"/>
        <v>3.61</v>
      </c>
      <c r="H27" s="302">
        <f t="shared" si="2"/>
        <v>27.32</v>
      </c>
      <c r="I27" s="302">
        <f t="shared" si="2"/>
        <v>32.760000000000005</v>
      </c>
      <c r="J27" s="302">
        <v>204.9</v>
      </c>
      <c r="K27" s="303">
        <f t="shared" si="2"/>
        <v>247.82999999999998</v>
      </c>
      <c r="L27" s="301">
        <f t="shared" si="2"/>
        <v>71.2</v>
      </c>
      <c r="M27" s="302">
        <f t="shared" si="2"/>
        <v>81.5</v>
      </c>
      <c r="N27" s="302">
        <f t="shared" si="2"/>
        <v>251.29999999999998</v>
      </c>
      <c r="O27" s="302">
        <f t="shared" si="2"/>
        <v>290.5</v>
      </c>
      <c r="P27" s="302">
        <f t="shared" si="2"/>
        <v>13.290000000000001</v>
      </c>
      <c r="Q27" s="302">
        <f t="shared" si="2"/>
        <v>14.950000000000001</v>
      </c>
      <c r="R27" s="302">
        <f t="shared" si="2"/>
        <v>23.18</v>
      </c>
      <c r="S27" s="303">
        <f t="shared" si="2"/>
        <v>23.2</v>
      </c>
      <c r="T27" s="301">
        <f t="shared" si="2"/>
        <v>75.599999999999994</v>
      </c>
      <c r="U27" s="302">
        <f t="shared" si="2"/>
        <v>84</v>
      </c>
      <c r="V27" s="302">
        <f t="shared" si="2"/>
        <v>36.200000000000003</v>
      </c>
      <c r="W27" s="302">
        <f t="shared" si="2"/>
        <v>40.200000000000003</v>
      </c>
      <c r="X27" s="251">
        <f t="shared" si="2"/>
        <v>0.04</v>
      </c>
      <c r="Y27" s="251">
        <f t="shared" si="2"/>
        <v>0.04</v>
      </c>
      <c r="Z27" s="302">
        <f t="shared" si="2"/>
        <v>32.036000000000001</v>
      </c>
      <c r="AA27" s="302">
        <f t="shared" si="2"/>
        <v>33.4</v>
      </c>
      <c r="AB27" s="302">
        <f t="shared" si="2"/>
        <v>0.59000000000000008</v>
      </c>
      <c r="AC27" s="302">
        <f t="shared" si="2"/>
        <v>0.65</v>
      </c>
      <c r="AD27" s="302">
        <f t="shared" si="2"/>
        <v>0.59000000000000008</v>
      </c>
      <c r="AE27" s="302">
        <f t="shared" si="2"/>
        <v>0.66</v>
      </c>
      <c r="AF27" s="302">
        <f t="shared" si="2"/>
        <v>2.42</v>
      </c>
      <c r="AG27" s="303">
        <f t="shared" si="2"/>
        <v>2.6</v>
      </c>
      <c r="AH27" s="354"/>
      <c r="AI27" s="773"/>
    </row>
    <row r="28" spans="1:35" ht="19.5" thickBot="1">
      <c r="A28" s="94" t="s">
        <v>6</v>
      </c>
      <c r="B28" s="285"/>
      <c r="C28" s="286"/>
      <c r="D28" s="313">
        <v>51.07</v>
      </c>
      <c r="E28" s="314">
        <v>57.65</v>
      </c>
      <c r="F28" s="314">
        <v>62.22</v>
      </c>
      <c r="G28" s="314">
        <v>67.53</v>
      </c>
      <c r="H28" s="314">
        <v>221.03</v>
      </c>
      <c r="I28" s="314">
        <v>263.72000000000003</v>
      </c>
      <c r="J28" s="752">
        <f>J13+J22+J27</f>
        <v>1498.693</v>
      </c>
      <c r="K28" s="315">
        <f>K13+K22+K27</f>
        <v>1743.52</v>
      </c>
      <c r="L28" s="313">
        <f t="shared" ref="L28:AA28" si="3">L27+L22+L13</f>
        <v>570.70000000000005</v>
      </c>
      <c r="M28" s="314">
        <f t="shared" si="3"/>
        <v>621.22</v>
      </c>
      <c r="N28" s="314">
        <f t="shared" si="3"/>
        <v>418.76</v>
      </c>
      <c r="O28" s="314">
        <f t="shared" si="3"/>
        <v>481.93</v>
      </c>
      <c r="P28" s="314">
        <f t="shared" si="3"/>
        <v>45.420000000000009</v>
      </c>
      <c r="Q28" s="314">
        <f t="shared" si="3"/>
        <v>53.089999999999996</v>
      </c>
      <c r="R28" s="314">
        <f t="shared" si="3"/>
        <v>631.37</v>
      </c>
      <c r="S28" s="315">
        <f t="shared" si="3"/>
        <v>645.5</v>
      </c>
      <c r="T28" s="313">
        <f t="shared" si="3"/>
        <v>328.52</v>
      </c>
      <c r="U28" s="314">
        <f t="shared" si="3"/>
        <v>361.65300000000002</v>
      </c>
      <c r="V28" s="314">
        <f t="shared" si="3"/>
        <v>42.825000000000003</v>
      </c>
      <c r="W28" s="314">
        <f t="shared" si="3"/>
        <v>46.830000000000005</v>
      </c>
      <c r="X28" s="469">
        <f t="shared" si="3"/>
        <v>2.1399999999999997</v>
      </c>
      <c r="Y28" s="469">
        <f t="shared" si="3"/>
        <v>2.6800000000000006</v>
      </c>
      <c r="Z28" s="314">
        <f t="shared" si="3"/>
        <v>42.173999999999999</v>
      </c>
      <c r="AA28" s="314">
        <f t="shared" si="3"/>
        <v>46.599999999999994</v>
      </c>
      <c r="AB28" s="314">
        <v>1.1000000000000001</v>
      </c>
      <c r="AC28" s="314">
        <v>1.2</v>
      </c>
      <c r="AD28" s="314">
        <f>AD13+AD22+AD27</f>
        <v>26.98</v>
      </c>
      <c r="AE28" s="314">
        <f>AE13+AE22+AE27</f>
        <v>27.080000000000002</v>
      </c>
      <c r="AF28" s="314">
        <v>50.8</v>
      </c>
      <c r="AG28" s="315">
        <v>62.7</v>
      </c>
      <c r="AH28" s="771"/>
      <c r="AI28" s="774"/>
    </row>
    <row r="29" spans="1:35"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I29" s="47"/>
    </row>
    <row r="30" spans="1:35"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I30" s="47"/>
    </row>
    <row r="31" spans="1:35"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I31" s="47"/>
    </row>
    <row r="32" spans="1:35"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I32" s="47"/>
    </row>
    <row r="33" spans="4:35"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I33" s="47"/>
    </row>
    <row r="34" spans="4:35"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I34" s="47"/>
    </row>
  </sheetData>
  <mergeCells count="26">
    <mergeCell ref="A7:AI7"/>
    <mergeCell ref="A14:AI14"/>
    <mergeCell ref="A23:AI23"/>
    <mergeCell ref="AI4:AI6"/>
    <mergeCell ref="AF5:AG5"/>
    <mergeCell ref="AD5:AE5"/>
    <mergeCell ref="L5:M5"/>
    <mergeCell ref="N5:O5"/>
    <mergeCell ref="P5:Q5"/>
    <mergeCell ref="A4:A6"/>
    <mergeCell ref="AH4:AH6"/>
    <mergeCell ref="Z5:AA5"/>
    <mergeCell ref="X5:Y5"/>
    <mergeCell ref="T4:AG4"/>
    <mergeCell ref="R5:S5"/>
    <mergeCell ref="T5:U5"/>
    <mergeCell ref="AB5:AC5"/>
    <mergeCell ref="L4:S4"/>
    <mergeCell ref="V5:W5"/>
    <mergeCell ref="J3:Q3"/>
    <mergeCell ref="D3:I3"/>
    <mergeCell ref="F4:G5"/>
    <mergeCell ref="H4:I5"/>
    <mergeCell ref="B4:C5"/>
    <mergeCell ref="D4:E5"/>
    <mergeCell ref="J4:K5"/>
  </mergeCells>
  <pageMargins left="0.11811023622047245" right="0.11811023622047245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2"/>
  <sheetViews>
    <sheetView topLeftCell="F1" zoomScaleNormal="100" workbookViewId="0">
      <selection activeCell="AH6" sqref="AH6:AI6"/>
    </sheetView>
  </sheetViews>
  <sheetFormatPr defaultRowHeight="12.75"/>
  <cols>
    <col min="1" max="1" width="36.140625" customWidth="1"/>
    <col min="2" max="2" width="10.42578125" style="23" customWidth="1"/>
    <col min="3" max="3" width="12.28515625" style="23" customWidth="1"/>
    <col min="4" max="4" width="7.85546875" customWidth="1"/>
    <col min="5" max="5" width="9" customWidth="1"/>
    <col min="6" max="6" width="9.28515625" customWidth="1"/>
    <col min="7" max="7" width="9.85546875" customWidth="1"/>
    <col min="8" max="8" width="7.7109375" customWidth="1"/>
    <col min="9" max="9" width="9.28515625" bestFit="1" customWidth="1"/>
    <col min="10" max="11" width="9.5703125" bestFit="1" customWidth="1"/>
    <col min="12" max="13" width="0" hidden="1" customWidth="1"/>
    <col min="14" max="19" width="9.28515625" bestFit="1" customWidth="1"/>
    <col min="20" max="20" width="10.85546875" customWidth="1"/>
    <col min="21" max="21" width="10.42578125" customWidth="1"/>
    <col min="22" max="29" width="9.28515625" bestFit="1" customWidth="1"/>
    <col min="36" max="36" width="19.28515625" customWidth="1"/>
    <col min="37" max="37" width="18.7109375" customWidth="1"/>
  </cols>
  <sheetData>
    <row r="2" spans="1:37" ht="13.5" thickBot="1">
      <c r="A2" s="955"/>
    </row>
    <row r="3" spans="1:37" ht="21" thickBot="1">
      <c r="J3" s="999" t="s">
        <v>145</v>
      </c>
      <c r="K3" s="1000"/>
      <c r="L3" s="1000"/>
      <c r="M3" s="1000"/>
      <c r="N3" s="1000"/>
      <c r="O3" s="1000"/>
      <c r="P3" s="1000"/>
      <c r="Q3" s="1000"/>
      <c r="R3" s="1000"/>
      <c r="S3" s="1001"/>
    </row>
    <row r="4" spans="1:37" ht="25.5" customHeight="1" thickBot="1">
      <c r="A4" s="990" t="s">
        <v>0</v>
      </c>
      <c r="B4" s="962" t="s">
        <v>2</v>
      </c>
      <c r="C4" s="1107"/>
      <c r="D4" s="1087" t="s">
        <v>1</v>
      </c>
      <c r="E4" s="972"/>
      <c r="F4" s="972" t="s">
        <v>3</v>
      </c>
      <c r="G4" s="972"/>
      <c r="H4" s="972" t="s">
        <v>10</v>
      </c>
      <c r="I4" s="972"/>
      <c r="J4" s="974" t="s">
        <v>30</v>
      </c>
      <c r="K4" s="975"/>
      <c r="L4" s="982" t="s">
        <v>12</v>
      </c>
      <c r="M4" s="982"/>
      <c r="N4" s="1111" t="s">
        <v>31</v>
      </c>
      <c r="O4" s="1112"/>
      <c r="P4" s="1112"/>
      <c r="Q4" s="1112"/>
      <c r="R4" s="1112"/>
      <c r="S4" s="1112"/>
      <c r="T4" s="1112"/>
      <c r="U4" s="1113"/>
      <c r="V4" s="1111" t="s">
        <v>16</v>
      </c>
      <c r="W4" s="1112"/>
      <c r="X4" s="1112"/>
      <c r="Y4" s="1112"/>
      <c r="Z4" s="1112"/>
      <c r="AA4" s="1112"/>
      <c r="AB4" s="1112"/>
      <c r="AC4" s="1112"/>
      <c r="AD4" s="1112"/>
      <c r="AE4" s="1112"/>
      <c r="AF4" s="1112"/>
      <c r="AG4" s="1112"/>
      <c r="AH4" s="1112"/>
      <c r="AI4" s="1113"/>
      <c r="AJ4" s="992" t="s">
        <v>38</v>
      </c>
      <c r="AK4" s="992" t="s">
        <v>39</v>
      </c>
    </row>
    <row r="5" spans="1:37" ht="21.75" customHeight="1" thickBot="1">
      <c r="A5" s="991"/>
      <c r="B5" s="964"/>
      <c r="C5" s="1108"/>
      <c r="D5" s="1109"/>
      <c r="E5" s="1110"/>
      <c r="F5" s="1110"/>
      <c r="G5" s="1110"/>
      <c r="H5" s="1110"/>
      <c r="I5" s="1110"/>
      <c r="J5" s="1114"/>
      <c r="K5" s="1115"/>
      <c r="L5" s="983"/>
      <c r="M5" s="983"/>
      <c r="N5" s="966" t="s">
        <v>40</v>
      </c>
      <c r="O5" s="967"/>
      <c r="P5" s="980" t="s">
        <v>34</v>
      </c>
      <c r="Q5" s="967"/>
      <c r="R5" s="980" t="s">
        <v>35</v>
      </c>
      <c r="S5" s="967"/>
      <c r="T5" s="980" t="s">
        <v>33</v>
      </c>
      <c r="U5" s="969"/>
      <c r="V5" s="1047" t="s">
        <v>84</v>
      </c>
      <c r="W5" s="1046"/>
      <c r="X5" s="1046" t="s">
        <v>41</v>
      </c>
      <c r="Y5" s="1046"/>
      <c r="Z5" s="1046" t="s">
        <v>32</v>
      </c>
      <c r="AA5" s="1046"/>
      <c r="AB5" s="1046" t="s">
        <v>17</v>
      </c>
      <c r="AC5" s="1046"/>
      <c r="AD5" s="1046" t="s">
        <v>36</v>
      </c>
      <c r="AE5" s="1046"/>
      <c r="AF5" s="1046" t="s">
        <v>37</v>
      </c>
      <c r="AG5" s="1046"/>
      <c r="AH5" s="980" t="s">
        <v>85</v>
      </c>
      <c r="AI5" s="969"/>
      <c r="AJ5" s="993"/>
      <c r="AK5" s="993"/>
    </row>
    <row r="6" spans="1:37" ht="16.5" thickBot="1">
      <c r="A6" s="991"/>
      <c r="B6" s="511" t="s">
        <v>155</v>
      </c>
      <c r="C6" s="512" t="s">
        <v>156</v>
      </c>
      <c r="D6" s="511" t="s">
        <v>155</v>
      </c>
      <c r="E6" s="512" t="s">
        <v>156</v>
      </c>
      <c r="F6" s="511" t="s">
        <v>155</v>
      </c>
      <c r="G6" s="512" t="s">
        <v>156</v>
      </c>
      <c r="H6" s="511" t="s">
        <v>155</v>
      </c>
      <c r="I6" s="512" t="s">
        <v>156</v>
      </c>
      <c r="J6" s="511" t="s">
        <v>155</v>
      </c>
      <c r="K6" s="512" t="s">
        <v>156</v>
      </c>
      <c r="L6" s="288" t="s">
        <v>13</v>
      </c>
      <c r="M6" s="289" t="s">
        <v>14</v>
      </c>
      <c r="N6" s="511" t="s">
        <v>155</v>
      </c>
      <c r="O6" s="512" t="s">
        <v>156</v>
      </c>
      <c r="P6" s="511" t="s">
        <v>155</v>
      </c>
      <c r="Q6" s="512" t="s">
        <v>156</v>
      </c>
      <c r="R6" s="511" t="s">
        <v>155</v>
      </c>
      <c r="S6" s="512" t="s">
        <v>156</v>
      </c>
      <c r="T6" s="511" t="s">
        <v>155</v>
      </c>
      <c r="U6" s="512" t="s">
        <v>156</v>
      </c>
      <c r="V6" s="511" t="s">
        <v>155</v>
      </c>
      <c r="W6" s="512" t="s">
        <v>156</v>
      </c>
      <c r="X6" s="511" t="s">
        <v>155</v>
      </c>
      <c r="Y6" s="512" t="s">
        <v>156</v>
      </c>
      <c r="Z6" s="511" t="s">
        <v>155</v>
      </c>
      <c r="AA6" s="512" t="s">
        <v>156</v>
      </c>
      <c r="AB6" s="511" t="s">
        <v>155</v>
      </c>
      <c r="AC6" s="512" t="s">
        <v>156</v>
      </c>
      <c r="AD6" s="511" t="s">
        <v>155</v>
      </c>
      <c r="AE6" s="512" t="s">
        <v>156</v>
      </c>
      <c r="AF6" s="511" t="s">
        <v>155</v>
      </c>
      <c r="AG6" s="512" t="s">
        <v>156</v>
      </c>
      <c r="AH6" s="511" t="s">
        <v>155</v>
      </c>
      <c r="AI6" s="512" t="s">
        <v>156</v>
      </c>
      <c r="AJ6" s="993"/>
      <c r="AK6" s="993"/>
    </row>
    <row r="7" spans="1:37" ht="19.5" thickBot="1">
      <c r="A7" s="1102" t="s">
        <v>137</v>
      </c>
      <c r="B7" s="1103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16"/>
      <c r="W7" s="1116"/>
      <c r="X7" s="1116"/>
      <c r="Y7" s="1116"/>
      <c r="Z7" s="1116"/>
      <c r="AA7" s="1116"/>
      <c r="AB7" s="1116"/>
      <c r="AC7" s="1116"/>
      <c r="AD7" s="1116"/>
      <c r="AE7" s="1116"/>
      <c r="AF7" s="1116"/>
      <c r="AG7" s="1116"/>
      <c r="AH7" s="1116"/>
      <c r="AI7" s="1116"/>
      <c r="AJ7" s="1103"/>
      <c r="AK7" s="1104"/>
    </row>
    <row r="8" spans="1:37" ht="56.25" customHeight="1">
      <c r="A8" s="954" t="s">
        <v>71</v>
      </c>
      <c r="B8" s="806">
        <v>200</v>
      </c>
      <c r="C8" s="807">
        <v>200</v>
      </c>
      <c r="D8" s="798">
        <v>4.2</v>
      </c>
      <c r="E8" s="799">
        <v>4.2</v>
      </c>
      <c r="F8" s="799">
        <v>9.6</v>
      </c>
      <c r="G8" s="799">
        <v>9.6</v>
      </c>
      <c r="H8" s="799">
        <v>20.8</v>
      </c>
      <c r="I8" s="799">
        <v>20.8</v>
      </c>
      <c r="J8" s="799">
        <v>186.5</v>
      </c>
      <c r="K8" s="801">
        <v>186.5</v>
      </c>
      <c r="L8" s="749">
        <v>5</v>
      </c>
      <c r="M8" s="750">
        <v>5</v>
      </c>
      <c r="N8" s="798">
        <v>81.7</v>
      </c>
      <c r="O8" s="799">
        <v>81.7</v>
      </c>
      <c r="P8" s="799">
        <v>33.200000000000003</v>
      </c>
      <c r="Q8" s="799">
        <v>33.200000000000003</v>
      </c>
      <c r="R8" s="800">
        <v>0.8</v>
      </c>
      <c r="S8" s="800">
        <v>0.8</v>
      </c>
      <c r="T8" s="800">
        <v>117.7</v>
      </c>
      <c r="U8" s="810">
        <v>117.7</v>
      </c>
      <c r="V8" s="798">
        <v>32.6</v>
      </c>
      <c r="W8" s="799">
        <v>32.6</v>
      </c>
      <c r="X8" s="799">
        <v>0.4</v>
      </c>
      <c r="Y8" s="799">
        <v>0.4</v>
      </c>
      <c r="Z8" s="799">
        <v>0.1</v>
      </c>
      <c r="AA8" s="799">
        <v>0.1</v>
      </c>
      <c r="AB8" s="799">
        <v>0.3</v>
      </c>
      <c r="AC8" s="799">
        <v>0.3</v>
      </c>
      <c r="AD8" s="799">
        <v>0.1</v>
      </c>
      <c r="AE8" s="219">
        <v>0.1</v>
      </c>
      <c r="AF8" s="800">
        <v>7</v>
      </c>
      <c r="AG8" s="800">
        <v>7</v>
      </c>
      <c r="AH8" s="799">
        <v>13.14</v>
      </c>
      <c r="AI8" s="220">
        <v>14.6</v>
      </c>
      <c r="AJ8" s="813">
        <v>196</v>
      </c>
      <c r="AK8" s="775" t="s">
        <v>42</v>
      </c>
    </row>
    <row r="9" spans="1:37" ht="37.5">
      <c r="A9" s="841" t="s">
        <v>22</v>
      </c>
      <c r="B9" s="276">
        <v>50</v>
      </c>
      <c r="C9" s="277">
        <v>100</v>
      </c>
      <c r="D9" s="221">
        <v>9</v>
      </c>
      <c r="E9" s="222">
        <v>18</v>
      </c>
      <c r="F9" s="222">
        <v>4.5</v>
      </c>
      <c r="G9" s="222">
        <v>9</v>
      </c>
      <c r="H9" s="222">
        <v>1.5</v>
      </c>
      <c r="I9" s="222">
        <v>3</v>
      </c>
      <c r="J9" s="222">
        <v>84.5</v>
      </c>
      <c r="K9" s="226">
        <v>169</v>
      </c>
      <c r="L9" s="117">
        <v>16.100000000000001</v>
      </c>
      <c r="M9" s="118">
        <v>20.7</v>
      </c>
      <c r="N9" s="221">
        <v>82</v>
      </c>
      <c r="O9" s="222">
        <v>164</v>
      </c>
      <c r="P9" s="222">
        <v>11.5</v>
      </c>
      <c r="Q9" s="222">
        <v>23</v>
      </c>
      <c r="R9" s="224">
        <v>0.2</v>
      </c>
      <c r="S9" s="224">
        <v>0.4</v>
      </c>
      <c r="T9" s="224">
        <v>110</v>
      </c>
      <c r="U9" s="811">
        <v>220</v>
      </c>
      <c r="V9" s="221">
        <v>25</v>
      </c>
      <c r="W9" s="222">
        <v>50</v>
      </c>
      <c r="X9" s="222">
        <v>0.1</v>
      </c>
      <c r="Y9" s="222">
        <v>0.2</v>
      </c>
      <c r="Z9" s="222">
        <v>0</v>
      </c>
      <c r="AA9" s="222">
        <v>0</v>
      </c>
      <c r="AB9" s="222">
        <v>0.2</v>
      </c>
      <c r="AC9" s="222">
        <v>0.5</v>
      </c>
      <c r="AD9" s="222">
        <v>0.1</v>
      </c>
      <c r="AE9" s="223">
        <v>0.3</v>
      </c>
      <c r="AF9" s="224">
        <v>0</v>
      </c>
      <c r="AG9" s="224">
        <v>0</v>
      </c>
      <c r="AH9" s="222">
        <v>5.3</v>
      </c>
      <c r="AI9" s="226">
        <v>10.6</v>
      </c>
      <c r="AJ9" s="814"/>
      <c r="AK9" s="618" t="s">
        <v>72</v>
      </c>
    </row>
    <row r="10" spans="1:37" ht="60.75" customHeight="1">
      <c r="A10" s="841" t="s">
        <v>60</v>
      </c>
      <c r="B10" s="278" t="s">
        <v>19</v>
      </c>
      <c r="C10" s="279" t="s">
        <v>19</v>
      </c>
      <c r="D10" s="227">
        <v>4.4000000000000004</v>
      </c>
      <c r="E10" s="228">
        <v>4.4000000000000004</v>
      </c>
      <c r="F10" s="228">
        <v>4</v>
      </c>
      <c r="G10" s="228">
        <v>4</v>
      </c>
      <c r="H10" s="228">
        <v>16.399999999999999</v>
      </c>
      <c r="I10" s="228">
        <v>16.399999999999999</v>
      </c>
      <c r="J10" s="228">
        <v>119.6</v>
      </c>
      <c r="K10" s="232">
        <v>119.6</v>
      </c>
      <c r="L10" s="192">
        <v>12.07</v>
      </c>
      <c r="M10" s="193">
        <v>12.07</v>
      </c>
      <c r="N10" s="227">
        <v>165.4</v>
      </c>
      <c r="O10" s="228">
        <v>165.4</v>
      </c>
      <c r="P10" s="228">
        <v>32.799999999999997</v>
      </c>
      <c r="Q10" s="228">
        <v>32.799999999999997</v>
      </c>
      <c r="R10" s="224">
        <v>1.7</v>
      </c>
      <c r="S10" s="224">
        <v>1.7</v>
      </c>
      <c r="T10" s="224">
        <v>133</v>
      </c>
      <c r="U10" s="811">
        <v>133</v>
      </c>
      <c r="V10" s="227">
        <v>18</v>
      </c>
      <c r="W10" s="228">
        <v>18</v>
      </c>
      <c r="X10" s="228">
        <v>0</v>
      </c>
      <c r="Y10" s="228">
        <v>0</v>
      </c>
      <c r="Z10" s="228">
        <v>2.4</v>
      </c>
      <c r="AA10" s="228">
        <v>2.4</v>
      </c>
      <c r="AB10" s="228">
        <v>0.7</v>
      </c>
      <c r="AC10" s="228">
        <v>0.7</v>
      </c>
      <c r="AD10" s="228">
        <v>0.2</v>
      </c>
      <c r="AE10" s="223">
        <v>0.2</v>
      </c>
      <c r="AF10" s="224">
        <v>18.8</v>
      </c>
      <c r="AG10" s="229">
        <v>18.8</v>
      </c>
      <c r="AH10" s="230">
        <v>0</v>
      </c>
      <c r="AI10" s="225">
        <v>0</v>
      </c>
      <c r="AJ10" s="814">
        <v>418</v>
      </c>
      <c r="AK10" s="618" t="s">
        <v>97</v>
      </c>
    </row>
    <row r="11" spans="1:37" ht="50.25" customHeight="1">
      <c r="A11" s="408" t="s">
        <v>20</v>
      </c>
      <c r="B11" s="196">
        <v>60</v>
      </c>
      <c r="C11" s="279">
        <v>60</v>
      </c>
      <c r="D11" s="227">
        <v>4.5</v>
      </c>
      <c r="E11" s="228">
        <v>4.5</v>
      </c>
      <c r="F11" s="228">
        <v>1.7</v>
      </c>
      <c r="G11" s="228">
        <v>1.7</v>
      </c>
      <c r="H11" s="228">
        <v>30.8</v>
      </c>
      <c r="I11" s="228">
        <v>30.8</v>
      </c>
      <c r="J11" s="228">
        <v>157</v>
      </c>
      <c r="K11" s="232">
        <v>157</v>
      </c>
      <c r="L11" s="192">
        <v>2</v>
      </c>
      <c r="M11" s="193">
        <v>2</v>
      </c>
      <c r="N11" s="227">
        <v>14.1</v>
      </c>
      <c r="O11" s="228">
        <v>14.1</v>
      </c>
      <c r="P11" s="228">
        <v>7.8</v>
      </c>
      <c r="Q11" s="228">
        <v>7.8</v>
      </c>
      <c r="R11" s="224">
        <v>0.7</v>
      </c>
      <c r="S11" s="224">
        <v>0.7</v>
      </c>
      <c r="T11" s="224">
        <v>50.4</v>
      </c>
      <c r="U11" s="811">
        <v>50.4</v>
      </c>
      <c r="V11" s="227">
        <v>0</v>
      </c>
      <c r="W11" s="228">
        <v>0</v>
      </c>
      <c r="X11" s="228">
        <v>1</v>
      </c>
      <c r="Y11" s="228">
        <v>1</v>
      </c>
      <c r="Z11" s="228">
        <v>0.1</v>
      </c>
      <c r="AA11" s="228">
        <v>0.1</v>
      </c>
      <c r="AB11" s="228">
        <v>0</v>
      </c>
      <c r="AC11" s="228">
        <v>0</v>
      </c>
      <c r="AD11" s="231">
        <v>0</v>
      </c>
      <c r="AE11" s="228">
        <v>0</v>
      </c>
      <c r="AF11" s="224">
        <v>0</v>
      </c>
      <c r="AG11" s="224">
        <v>0</v>
      </c>
      <c r="AH11" s="228">
        <v>12.4</v>
      </c>
      <c r="AI11" s="232">
        <v>15.5</v>
      </c>
      <c r="AJ11" s="815">
        <v>18</v>
      </c>
      <c r="AK11" s="618" t="s">
        <v>42</v>
      </c>
    </row>
    <row r="12" spans="1:37" ht="19.5" thickBot="1">
      <c r="A12" s="177" t="s">
        <v>5</v>
      </c>
      <c r="B12" s="808">
        <f>B8+B9+B10+B11</f>
        <v>510</v>
      </c>
      <c r="C12" s="809">
        <f>C8+C9+C10+C11</f>
        <v>560</v>
      </c>
      <c r="D12" s="794">
        <f t="shared" ref="D12:M12" si="0">SUM(D8:D11)</f>
        <v>22.1</v>
      </c>
      <c r="E12" s="795">
        <f t="shared" si="0"/>
        <v>31.1</v>
      </c>
      <c r="F12" s="795">
        <f t="shared" si="0"/>
        <v>19.8</v>
      </c>
      <c r="G12" s="795">
        <f t="shared" si="0"/>
        <v>24.3</v>
      </c>
      <c r="H12" s="795">
        <f t="shared" si="0"/>
        <v>69.5</v>
      </c>
      <c r="I12" s="795">
        <f t="shared" si="0"/>
        <v>71</v>
      </c>
      <c r="J12" s="795">
        <f>SUM(J8:J11)</f>
        <v>547.6</v>
      </c>
      <c r="K12" s="797">
        <f t="shared" si="0"/>
        <v>632.1</v>
      </c>
      <c r="L12" s="272">
        <f t="shared" si="0"/>
        <v>35.17</v>
      </c>
      <c r="M12" s="262">
        <f t="shared" si="0"/>
        <v>39.769999999999996</v>
      </c>
      <c r="N12" s="794">
        <f t="shared" ref="N12:AC12" si="1">SUM(N8:N11)</f>
        <v>343.20000000000005</v>
      </c>
      <c r="O12" s="795">
        <f t="shared" si="1"/>
        <v>425.20000000000005</v>
      </c>
      <c r="P12" s="795">
        <f t="shared" si="1"/>
        <v>85.3</v>
      </c>
      <c r="Q12" s="795">
        <f t="shared" si="1"/>
        <v>96.8</v>
      </c>
      <c r="R12" s="795">
        <f>SUM(R8:R11)</f>
        <v>3.4000000000000004</v>
      </c>
      <c r="S12" s="795">
        <f>SUM(S8:S11)</f>
        <v>3.6000000000000005</v>
      </c>
      <c r="T12" s="795">
        <f>SUM(T8:T11)</f>
        <v>411.09999999999997</v>
      </c>
      <c r="U12" s="812">
        <f>SUM(U8:U11)</f>
        <v>521.1</v>
      </c>
      <c r="V12" s="794">
        <f t="shared" si="1"/>
        <v>75.599999999999994</v>
      </c>
      <c r="W12" s="795">
        <f t="shared" si="1"/>
        <v>100.6</v>
      </c>
      <c r="X12" s="795">
        <f t="shared" si="1"/>
        <v>1.5</v>
      </c>
      <c r="Y12" s="795">
        <f t="shared" si="1"/>
        <v>1.6</v>
      </c>
      <c r="Z12" s="795">
        <f t="shared" si="1"/>
        <v>2.6</v>
      </c>
      <c r="AA12" s="795">
        <f t="shared" si="1"/>
        <v>2.6</v>
      </c>
      <c r="AB12" s="795">
        <f t="shared" si="1"/>
        <v>1.2</v>
      </c>
      <c r="AC12" s="795">
        <f t="shared" si="1"/>
        <v>1.5</v>
      </c>
      <c r="AD12" s="795">
        <f t="shared" ref="AD12:AI12" si="2">SUM(AD8:AD11)</f>
        <v>0.4</v>
      </c>
      <c r="AE12" s="795">
        <f t="shared" si="2"/>
        <v>0.60000000000000009</v>
      </c>
      <c r="AF12" s="796">
        <f t="shared" si="2"/>
        <v>25.8</v>
      </c>
      <c r="AG12" s="796">
        <f t="shared" si="2"/>
        <v>25.8</v>
      </c>
      <c r="AH12" s="795">
        <f t="shared" si="2"/>
        <v>30.840000000000003</v>
      </c>
      <c r="AI12" s="817">
        <f t="shared" si="2"/>
        <v>40.700000000000003</v>
      </c>
      <c r="AJ12" s="816"/>
      <c r="AK12" s="780"/>
    </row>
    <row r="13" spans="1:37" ht="19.5" thickBot="1">
      <c r="A13" s="1117" t="s">
        <v>138</v>
      </c>
      <c r="B13" s="1118"/>
      <c r="C13" s="1118"/>
      <c r="D13" s="1118"/>
      <c r="E13" s="1118"/>
      <c r="F13" s="1118"/>
      <c r="G13" s="1118"/>
      <c r="H13" s="1118"/>
      <c r="I13" s="1118"/>
      <c r="J13" s="1118"/>
      <c r="K13" s="1118"/>
      <c r="L13" s="1119"/>
      <c r="M13" s="1119"/>
      <c r="N13" s="1118"/>
      <c r="O13" s="1118"/>
      <c r="P13" s="1118"/>
      <c r="Q13" s="1118"/>
      <c r="R13" s="1118"/>
      <c r="S13" s="1118"/>
      <c r="T13" s="1118"/>
      <c r="U13" s="1118"/>
      <c r="V13" s="1118"/>
      <c r="W13" s="1118"/>
      <c r="X13" s="1118"/>
      <c r="Y13" s="1118"/>
      <c r="Z13" s="1118"/>
      <c r="AA13" s="1118"/>
      <c r="AB13" s="1118"/>
      <c r="AC13" s="1118"/>
      <c r="AD13" s="1118"/>
      <c r="AE13" s="1118"/>
      <c r="AF13" s="1118"/>
      <c r="AG13" s="1118"/>
      <c r="AH13" s="1118"/>
      <c r="AI13" s="1118"/>
      <c r="AJ13" s="1118"/>
      <c r="AK13" s="1120"/>
    </row>
    <row r="14" spans="1:37" ht="45" customHeight="1">
      <c r="A14" s="485" t="s">
        <v>123</v>
      </c>
      <c r="B14" s="274">
        <v>60</v>
      </c>
      <c r="C14" s="275">
        <v>100</v>
      </c>
      <c r="D14" s="218">
        <v>0.62</v>
      </c>
      <c r="E14" s="219">
        <v>1</v>
      </c>
      <c r="F14" s="219">
        <v>0.87</v>
      </c>
      <c r="G14" s="219">
        <v>2</v>
      </c>
      <c r="H14" s="219">
        <v>2.94</v>
      </c>
      <c r="I14" s="219">
        <v>4.8</v>
      </c>
      <c r="J14" s="219">
        <v>22.08</v>
      </c>
      <c r="K14" s="263">
        <v>36.9</v>
      </c>
      <c r="L14" s="312">
        <v>7.86</v>
      </c>
      <c r="M14" s="316">
        <v>9.82</v>
      </c>
      <c r="N14" s="788">
        <v>2.81</v>
      </c>
      <c r="O14" s="789">
        <v>4.5999999999999996</v>
      </c>
      <c r="P14" s="789">
        <v>0.06</v>
      </c>
      <c r="Q14" s="789">
        <v>0.16300000000000001</v>
      </c>
      <c r="R14" s="791">
        <v>0.12</v>
      </c>
      <c r="S14" s="791">
        <v>0.2</v>
      </c>
      <c r="T14" s="789">
        <v>4.2</v>
      </c>
      <c r="U14" s="802">
        <v>7</v>
      </c>
      <c r="V14" s="788">
        <v>4.2</v>
      </c>
      <c r="W14" s="789">
        <v>7</v>
      </c>
      <c r="X14" s="789">
        <v>0.01</v>
      </c>
      <c r="Y14" s="789">
        <v>0.01</v>
      </c>
      <c r="Z14" s="790">
        <v>0.6</v>
      </c>
      <c r="AA14" s="790">
        <v>1</v>
      </c>
      <c r="AB14" s="791">
        <v>1.4</v>
      </c>
      <c r="AC14" s="791">
        <v>2.2999999999999998</v>
      </c>
      <c r="AD14" s="792">
        <v>0.01</v>
      </c>
      <c r="AE14" s="792">
        <v>0.2</v>
      </c>
      <c r="AF14" s="792">
        <v>0</v>
      </c>
      <c r="AG14" s="792">
        <v>0</v>
      </c>
      <c r="AH14" s="792">
        <v>0.15</v>
      </c>
      <c r="AI14" s="793">
        <v>0.3</v>
      </c>
      <c r="AJ14" s="760">
        <v>71</v>
      </c>
      <c r="AK14" s="775" t="s">
        <v>44</v>
      </c>
    </row>
    <row r="15" spans="1:37" ht="40.5" customHeight="1">
      <c r="A15" s="503" t="s">
        <v>73</v>
      </c>
      <c r="B15" s="282" t="str">
        <f>"200"</f>
        <v>200</v>
      </c>
      <c r="C15" s="283" t="str">
        <f>"250"</f>
        <v>250</v>
      </c>
      <c r="D15" s="237">
        <v>1.54</v>
      </c>
      <c r="E15" s="223">
        <v>1.89</v>
      </c>
      <c r="F15" s="223">
        <v>4.29</v>
      </c>
      <c r="G15" s="223">
        <v>5.1100000000000003</v>
      </c>
      <c r="H15" s="223">
        <v>10.119999999999999</v>
      </c>
      <c r="I15" s="223">
        <v>12.6</v>
      </c>
      <c r="J15" s="223">
        <v>84.64</v>
      </c>
      <c r="K15" s="265">
        <v>103.21</v>
      </c>
      <c r="L15" s="312">
        <v>11.94</v>
      </c>
      <c r="M15" s="316">
        <v>14.93</v>
      </c>
      <c r="N15" s="237">
        <v>39.78</v>
      </c>
      <c r="O15" s="223">
        <v>49.73</v>
      </c>
      <c r="P15" s="223">
        <v>10</v>
      </c>
      <c r="Q15" s="223">
        <v>13</v>
      </c>
      <c r="R15" s="270">
        <v>0.98</v>
      </c>
      <c r="S15" s="270">
        <v>1.23</v>
      </c>
      <c r="T15" s="223">
        <v>43.68</v>
      </c>
      <c r="U15" s="265">
        <v>54.6</v>
      </c>
      <c r="V15" s="237">
        <v>0</v>
      </c>
      <c r="W15" s="223">
        <v>0</v>
      </c>
      <c r="X15" s="223">
        <v>1.92</v>
      </c>
      <c r="Y15" s="223">
        <v>2.4</v>
      </c>
      <c r="Z15" s="238">
        <v>0.08</v>
      </c>
      <c r="AA15" s="238">
        <v>0.1</v>
      </c>
      <c r="AB15" s="223">
        <v>0.86</v>
      </c>
      <c r="AC15" s="223">
        <v>1.07</v>
      </c>
      <c r="AD15" s="242">
        <v>0.04</v>
      </c>
      <c r="AE15" s="242">
        <v>0.05</v>
      </c>
      <c r="AF15" s="223">
        <v>20</v>
      </c>
      <c r="AG15" s="223">
        <v>22</v>
      </c>
      <c r="AH15" s="223">
        <v>0.4</v>
      </c>
      <c r="AI15" s="265">
        <v>0.5</v>
      </c>
      <c r="AJ15" s="358">
        <v>82</v>
      </c>
      <c r="AK15" s="618" t="s">
        <v>44</v>
      </c>
    </row>
    <row r="16" spans="1:37" ht="46.5" customHeight="1">
      <c r="A16" s="320" t="s">
        <v>74</v>
      </c>
      <c r="B16" s="280">
        <v>240</v>
      </c>
      <c r="C16" s="281">
        <v>280</v>
      </c>
      <c r="D16" s="237">
        <v>13.9</v>
      </c>
      <c r="E16" s="223">
        <v>17.38</v>
      </c>
      <c r="F16" s="223">
        <v>15.85</v>
      </c>
      <c r="G16" s="223">
        <v>19.809999999999999</v>
      </c>
      <c r="H16" s="229">
        <v>21.07</v>
      </c>
      <c r="I16" s="223">
        <v>26.34</v>
      </c>
      <c r="J16" s="223">
        <v>284.63</v>
      </c>
      <c r="K16" s="265">
        <v>355.79</v>
      </c>
      <c r="L16" s="176">
        <v>77.87</v>
      </c>
      <c r="M16" s="109">
        <v>77.87</v>
      </c>
      <c r="N16" s="237">
        <v>30.5</v>
      </c>
      <c r="O16" s="223">
        <v>38.130000000000003</v>
      </c>
      <c r="P16" s="223">
        <v>21</v>
      </c>
      <c r="Q16" s="223">
        <v>25</v>
      </c>
      <c r="R16" s="229">
        <v>1.86</v>
      </c>
      <c r="S16" s="229">
        <v>2.2999999999999998</v>
      </c>
      <c r="T16" s="223">
        <v>205.75</v>
      </c>
      <c r="U16" s="265">
        <v>257.19</v>
      </c>
      <c r="V16" s="237">
        <v>0</v>
      </c>
      <c r="W16" s="223">
        <v>0</v>
      </c>
      <c r="X16" s="223">
        <v>3.1</v>
      </c>
      <c r="Y16" s="223">
        <v>3.88</v>
      </c>
      <c r="Z16" s="238">
        <v>0.24</v>
      </c>
      <c r="AA16" s="238">
        <v>0.3</v>
      </c>
      <c r="AB16" s="229">
        <v>0.68</v>
      </c>
      <c r="AC16" s="229">
        <v>0.84</v>
      </c>
      <c r="AD16" s="229">
        <v>0.19</v>
      </c>
      <c r="AE16" s="229">
        <v>0.23</v>
      </c>
      <c r="AF16" s="229">
        <v>4.5</v>
      </c>
      <c r="AG16" s="229">
        <v>5.4</v>
      </c>
      <c r="AH16" s="229">
        <v>0.4</v>
      </c>
      <c r="AI16" s="243">
        <v>0.48</v>
      </c>
      <c r="AJ16" s="693">
        <v>259</v>
      </c>
      <c r="AK16" s="618" t="s">
        <v>44</v>
      </c>
    </row>
    <row r="17" spans="1:37" ht="43.5" customHeight="1">
      <c r="A17" s="320" t="s">
        <v>47</v>
      </c>
      <c r="B17" s="78">
        <v>180</v>
      </c>
      <c r="C17" s="108" t="str">
        <f>"200"</f>
        <v>200</v>
      </c>
      <c r="D17" s="237">
        <v>0.45</v>
      </c>
      <c r="E17" s="223">
        <v>0.45</v>
      </c>
      <c r="F17" s="223">
        <v>0.09</v>
      </c>
      <c r="G17" s="223">
        <v>0.1</v>
      </c>
      <c r="H17" s="229">
        <v>30.6</v>
      </c>
      <c r="I17" s="223">
        <v>33.99</v>
      </c>
      <c r="J17" s="223">
        <v>127.08</v>
      </c>
      <c r="K17" s="265">
        <v>141.19999999999999</v>
      </c>
      <c r="L17" s="176">
        <v>9.6199999999999992</v>
      </c>
      <c r="M17" s="109">
        <v>9.6199999999999992</v>
      </c>
      <c r="N17" s="266">
        <v>20.7</v>
      </c>
      <c r="O17" s="240">
        <v>23</v>
      </c>
      <c r="P17" s="223">
        <v>3.42</v>
      </c>
      <c r="Q17" s="223">
        <v>3.8</v>
      </c>
      <c r="R17" s="229">
        <v>0.22</v>
      </c>
      <c r="S17" s="229">
        <v>0.24</v>
      </c>
      <c r="T17" s="223">
        <v>10.5</v>
      </c>
      <c r="U17" s="265">
        <v>11.5</v>
      </c>
      <c r="V17" s="237">
        <v>0</v>
      </c>
      <c r="W17" s="223">
        <v>0</v>
      </c>
      <c r="X17" s="223">
        <v>0.09</v>
      </c>
      <c r="Y17" s="223">
        <v>0.1</v>
      </c>
      <c r="Z17" s="244">
        <v>3.5999999999999997E-2</v>
      </c>
      <c r="AA17" s="244">
        <v>0.04</v>
      </c>
      <c r="AB17" s="239">
        <v>10.8</v>
      </c>
      <c r="AC17" s="239">
        <v>12</v>
      </c>
      <c r="AD17" s="229">
        <v>8.9999999999999993E-3</v>
      </c>
      <c r="AE17" s="229">
        <v>0.01</v>
      </c>
      <c r="AF17" s="229">
        <v>1</v>
      </c>
      <c r="AG17" s="229">
        <v>1</v>
      </c>
      <c r="AH17" s="229">
        <v>0.18</v>
      </c>
      <c r="AI17" s="243">
        <v>0.2</v>
      </c>
      <c r="AJ17" s="693">
        <v>346</v>
      </c>
      <c r="AK17" s="618" t="s">
        <v>44</v>
      </c>
    </row>
    <row r="18" spans="1:37" ht="25.5" customHeight="1">
      <c r="A18" s="320" t="s">
        <v>7</v>
      </c>
      <c r="B18" s="280">
        <v>50</v>
      </c>
      <c r="C18" s="281">
        <v>70</v>
      </c>
      <c r="D18" s="269">
        <v>2.75</v>
      </c>
      <c r="E18" s="247">
        <v>3.43</v>
      </c>
      <c r="F18" s="247">
        <v>0.49</v>
      </c>
      <c r="G18" s="247">
        <v>0.62</v>
      </c>
      <c r="H18" s="247">
        <v>13.89</v>
      </c>
      <c r="I18" s="247">
        <v>17.37</v>
      </c>
      <c r="J18" s="247">
        <v>69.39</v>
      </c>
      <c r="K18" s="267">
        <v>86.73</v>
      </c>
      <c r="L18" s="184">
        <v>2</v>
      </c>
      <c r="M18" s="185">
        <v>3.12</v>
      </c>
      <c r="N18" s="253">
        <v>21.84</v>
      </c>
      <c r="O18" s="248">
        <v>27.3</v>
      </c>
      <c r="P18" s="247">
        <v>15.3</v>
      </c>
      <c r="Q18" s="247">
        <v>18.3</v>
      </c>
      <c r="R18" s="247">
        <v>0.6</v>
      </c>
      <c r="S18" s="247">
        <v>0.9</v>
      </c>
      <c r="T18" s="247">
        <v>2.4300000000000002</v>
      </c>
      <c r="U18" s="267">
        <v>3.04</v>
      </c>
      <c r="V18" s="245">
        <v>0.02</v>
      </c>
      <c r="W18" s="246">
        <v>3.0000000000000001E-3</v>
      </c>
      <c r="X18" s="247">
        <v>0</v>
      </c>
      <c r="Y18" s="247">
        <v>0</v>
      </c>
      <c r="Z18" s="244">
        <v>0.16</v>
      </c>
      <c r="AA18" s="244">
        <v>0.26</v>
      </c>
      <c r="AB18" s="239">
        <v>0.62</v>
      </c>
      <c r="AC18" s="239">
        <v>0.78</v>
      </c>
      <c r="AD18" s="247">
        <v>0</v>
      </c>
      <c r="AE18" s="247">
        <v>0</v>
      </c>
      <c r="AF18" s="239">
        <v>0</v>
      </c>
      <c r="AG18" s="239">
        <v>0</v>
      </c>
      <c r="AH18" s="248">
        <v>15.45</v>
      </c>
      <c r="AI18" s="249">
        <v>20</v>
      </c>
      <c r="AJ18" s="693"/>
      <c r="AK18" s="319"/>
    </row>
    <row r="19" spans="1:37" ht="56.25" customHeight="1">
      <c r="A19" s="62" t="s">
        <v>20</v>
      </c>
      <c r="B19" s="196">
        <v>30</v>
      </c>
      <c r="C19" s="279">
        <v>50</v>
      </c>
      <c r="D19" s="227">
        <v>3</v>
      </c>
      <c r="E19" s="228">
        <v>3.95</v>
      </c>
      <c r="F19" s="228">
        <v>1.1599999999999999</v>
      </c>
      <c r="G19" s="228">
        <v>1.5</v>
      </c>
      <c r="H19" s="224">
        <v>20.56</v>
      </c>
      <c r="I19" s="228">
        <v>24.15</v>
      </c>
      <c r="J19" s="228">
        <v>104.68</v>
      </c>
      <c r="K19" s="232">
        <v>119.45</v>
      </c>
      <c r="L19" s="192">
        <v>2</v>
      </c>
      <c r="M19" s="193">
        <v>2</v>
      </c>
      <c r="N19" s="227">
        <v>9.4</v>
      </c>
      <c r="O19" s="228">
        <v>11.5</v>
      </c>
      <c r="P19" s="228">
        <v>2.5</v>
      </c>
      <c r="Q19" s="228">
        <v>3.5</v>
      </c>
      <c r="R19" s="224">
        <v>0.5</v>
      </c>
      <c r="S19" s="224">
        <v>0.5</v>
      </c>
      <c r="T19" s="228">
        <v>32</v>
      </c>
      <c r="U19" s="232">
        <v>34</v>
      </c>
      <c r="V19" s="227">
        <v>0</v>
      </c>
      <c r="W19" s="228">
        <v>0</v>
      </c>
      <c r="X19" s="228">
        <v>0.7</v>
      </c>
      <c r="Y19" s="228">
        <v>0.7</v>
      </c>
      <c r="Z19" s="250">
        <v>0</v>
      </c>
      <c r="AA19" s="250">
        <v>0</v>
      </c>
      <c r="AB19" s="224">
        <v>0</v>
      </c>
      <c r="AC19" s="224">
        <v>0</v>
      </c>
      <c r="AD19" s="231">
        <v>0</v>
      </c>
      <c r="AE19" s="228">
        <v>0</v>
      </c>
      <c r="AF19" s="224">
        <v>0</v>
      </c>
      <c r="AG19" s="224">
        <v>0</v>
      </c>
      <c r="AH19" s="228">
        <v>12.4</v>
      </c>
      <c r="AI19" s="232">
        <v>15.5</v>
      </c>
      <c r="AJ19" s="777">
        <v>18</v>
      </c>
      <c r="AK19" s="618" t="s">
        <v>42</v>
      </c>
    </row>
    <row r="20" spans="1:37" ht="19.5" thickBot="1">
      <c r="A20" s="177" t="s">
        <v>5</v>
      </c>
      <c r="B20" s="808">
        <f>B14+B15+B16+B17+B18+B19</f>
        <v>760</v>
      </c>
      <c r="C20" s="809">
        <f>C14+C15+C16+C17+C18+C19</f>
        <v>950</v>
      </c>
      <c r="D20" s="794">
        <f t="shared" ref="D20:K20" si="3">SUM(D14:D19)</f>
        <v>22.26</v>
      </c>
      <c r="E20" s="795">
        <f t="shared" si="3"/>
        <v>28.099999999999998</v>
      </c>
      <c r="F20" s="795">
        <f t="shared" si="3"/>
        <v>22.749999999999996</v>
      </c>
      <c r="G20" s="795">
        <f t="shared" si="3"/>
        <v>29.14</v>
      </c>
      <c r="H20" s="796">
        <v>103.45</v>
      </c>
      <c r="I20" s="795">
        <f t="shared" si="3"/>
        <v>119.25</v>
      </c>
      <c r="J20" s="795">
        <f t="shared" si="3"/>
        <v>692.5</v>
      </c>
      <c r="K20" s="797">
        <f t="shared" si="3"/>
        <v>843.28</v>
      </c>
      <c r="L20" s="272">
        <f t="shared" ref="L20:AC20" si="4">SUM(L14:L19)</f>
        <v>111.29</v>
      </c>
      <c r="M20" s="262">
        <f t="shared" si="4"/>
        <v>117.36000000000001</v>
      </c>
      <c r="N20" s="794">
        <f t="shared" si="4"/>
        <v>125.03000000000002</v>
      </c>
      <c r="O20" s="795">
        <f t="shared" si="4"/>
        <v>154.26000000000002</v>
      </c>
      <c r="P20" s="803">
        <f t="shared" si="4"/>
        <v>52.28</v>
      </c>
      <c r="Q20" s="795">
        <f t="shared" si="4"/>
        <v>63.762999999999991</v>
      </c>
      <c r="R20" s="796">
        <f>SUM(R14:R19)</f>
        <v>4.28</v>
      </c>
      <c r="S20" s="796">
        <f>SUM(S14:S19)</f>
        <v>5.37</v>
      </c>
      <c r="T20" s="795">
        <f t="shared" si="4"/>
        <v>298.56</v>
      </c>
      <c r="U20" s="797">
        <f t="shared" si="4"/>
        <v>367.33000000000004</v>
      </c>
      <c r="V20" s="794">
        <f t="shared" si="4"/>
        <v>4.22</v>
      </c>
      <c r="W20" s="795">
        <f t="shared" si="4"/>
        <v>7.0030000000000001</v>
      </c>
      <c r="X20" s="795">
        <f t="shared" si="4"/>
        <v>5.82</v>
      </c>
      <c r="Y20" s="795">
        <f t="shared" si="4"/>
        <v>7.089999999999999</v>
      </c>
      <c r="Z20" s="469">
        <f t="shared" si="4"/>
        <v>1.1159999999999999</v>
      </c>
      <c r="AA20" s="469">
        <f t="shared" si="4"/>
        <v>1.7000000000000002</v>
      </c>
      <c r="AB20" s="796">
        <f t="shared" si="4"/>
        <v>14.36</v>
      </c>
      <c r="AC20" s="796">
        <f t="shared" si="4"/>
        <v>16.990000000000002</v>
      </c>
      <c r="AD20" s="795">
        <f t="shared" ref="AD20:AI20" si="5">SUM(AD14:AD19)</f>
        <v>0.249</v>
      </c>
      <c r="AE20" s="795">
        <f t="shared" si="5"/>
        <v>0.49</v>
      </c>
      <c r="AF20" s="796">
        <f t="shared" si="5"/>
        <v>25.5</v>
      </c>
      <c r="AG20" s="796">
        <f t="shared" si="5"/>
        <v>28.4</v>
      </c>
      <c r="AH20" s="795">
        <f t="shared" si="5"/>
        <v>28.979999999999997</v>
      </c>
      <c r="AI20" s="797">
        <f t="shared" si="5"/>
        <v>36.980000000000004</v>
      </c>
      <c r="AJ20" s="778"/>
      <c r="AK20" s="780"/>
    </row>
    <row r="21" spans="1:37" ht="19.5" thickBot="1">
      <c r="A21" s="1117" t="s">
        <v>139</v>
      </c>
      <c r="B21" s="1118"/>
      <c r="C21" s="1118"/>
      <c r="D21" s="1118"/>
      <c r="E21" s="1118"/>
      <c r="F21" s="1118"/>
      <c r="G21" s="1118"/>
      <c r="H21" s="1118"/>
      <c r="I21" s="1118"/>
      <c r="J21" s="1118"/>
      <c r="K21" s="1118"/>
      <c r="L21" s="1119"/>
      <c r="M21" s="1119"/>
      <c r="N21" s="1118"/>
      <c r="O21" s="1118"/>
      <c r="P21" s="1118"/>
      <c r="Q21" s="1118"/>
      <c r="R21" s="1118"/>
      <c r="S21" s="1118"/>
      <c r="T21" s="1118"/>
      <c r="U21" s="1118"/>
      <c r="V21" s="1118"/>
      <c r="W21" s="1118"/>
      <c r="X21" s="1118"/>
      <c r="Y21" s="1118"/>
      <c r="Z21" s="1118"/>
      <c r="AA21" s="1118"/>
      <c r="AB21" s="1118"/>
      <c r="AC21" s="1118"/>
      <c r="AD21" s="1118"/>
      <c r="AE21" s="1118"/>
      <c r="AF21" s="1118"/>
      <c r="AG21" s="1118"/>
      <c r="AH21" s="1118"/>
      <c r="AI21" s="1118"/>
      <c r="AJ21" s="1118"/>
      <c r="AK21" s="1120"/>
    </row>
    <row r="22" spans="1:37" ht="18.75">
      <c r="A22" s="405" t="s">
        <v>8</v>
      </c>
      <c r="B22" s="274">
        <v>10</v>
      </c>
      <c r="C22" s="275">
        <v>50</v>
      </c>
      <c r="D22" s="753">
        <v>0.26</v>
      </c>
      <c r="E22" s="754">
        <v>1.5</v>
      </c>
      <c r="F22" s="754">
        <v>0.31</v>
      </c>
      <c r="G22" s="754">
        <v>1.5</v>
      </c>
      <c r="H22" s="754">
        <v>36</v>
      </c>
      <c r="I22" s="754">
        <v>14.42</v>
      </c>
      <c r="J22" s="754">
        <v>47.35</v>
      </c>
      <c r="K22" s="755">
        <v>237</v>
      </c>
      <c r="L22" s="299">
        <v>3.36</v>
      </c>
      <c r="M22" s="300">
        <v>7</v>
      </c>
      <c r="N22" s="804">
        <v>1</v>
      </c>
      <c r="O22" s="784">
        <v>5</v>
      </c>
      <c r="P22" s="784">
        <v>0.2</v>
      </c>
      <c r="Q22" s="784">
        <v>1</v>
      </c>
      <c r="R22" s="784">
        <v>0.06</v>
      </c>
      <c r="S22" s="784">
        <v>0.5</v>
      </c>
      <c r="T22" s="784">
        <v>3.3</v>
      </c>
      <c r="U22" s="805">
        <v>16.5</v>
      </c>
      <c r="V22" s="782">
        <v>0</v>
      </c>
      <c r="W22" s="783">
        <v>0</v>
      </c>
      <c r="X22" s="784">
        <v>0</v>
      </c>
      <c r="Y22" s="784">
        <v>0</v>
      </c>
      <c r="Z22" s="785">
        <v>0</v>
      </c>
      <c r="AA22" s="785">
        <v>0</v>
      </c>
      <c r="AB22" s="784">
        <v>0.4</v>
      </c>
      <c r="AC22" s="784">
        <v>1.2</v>
      </c>
      <c r="AD22" s="786">
        <v>0.01</v>
      </c>
      <c r="AE22" s="786">
        <v>0.05</v>
      </c>
      <c r="AF22" s="786">
        <v>0.8</v>
      </c>
      <c r="AG22" s="786">
        <v>4</v>
      </c>
      <c r="AH22" s="786">
        <v>0.26</v>
      </c>
      <c r="AI22" s="787">
        <v>1.3</v>
      </c>
      <c r="AJ22" s="779"/>
      <c r="AK22" s="781"/>
    </row>
    <row r="23" spans="1:37" ht="18.75" hidden="1">
      <c r="A23" s="320"/>
      <c r="B23" s="282"/>
      <c r="C23" s="283"/>
      <c r="D23" s="237"/>
      <c r="E23" s="223"/>
      <c r="F23" s="223"/>
      <c r="G23" s="223"/>
      <c r="H23" s="223"/>
      <c r="I23" s="223"/>
      <c r="J23" s="223"/>
      <c r="K23" s="265"/>
      <c r="L23" s="176"/>
      <c r="M23" s="109"/>
      <c r="N23" s="237"/>
      <c r="O23" s="223"/>
      <c r="P23" s="223"/>
      <c r="Q23" s="223"/>
      <c r="R23" s="223"/>
      <c r="S23" s="223"/>
      <c r="T23" s="223"/>
      <c r="U23" s="265"/>
      <c r="V23" s="237"/>
      <c r="W23" s="223"/>
      <c r="X23" s="223"/>
      <c r="Y23" s="223"/>
      <c r="Z23" s="238"/>
      <c r="AA23" s="238"/>
      <c r="AB23" s="229"/>
      <c r="AC23" s="229"/>
      <c r="AD23" s="223"/>
      <c r="AE23" s="223"/>
      <c r="AF23" s="229"/>
      <c r="AG23" s="229"/>
      <c r="AH23" s="230"/>
      <c r="AI23" s="225"/>
      <c r="AJ23" s="693"/>
      <c r="AK23" s="620"/>
    </row>
    <row r="24" spans="1:37" ht="23.45" customHeight="1">
      <c r="A24" s="408" t="s">
        <v>95</v>
      </c>
      <c r="B24" s="284">
        <v>100</v>
      </c>
      <c r="C24" s="283">
        <v>100</v>
      </c>
      <c r="D24" s="237">
        <v>1.85</v>
      </c>
      <c r="E24" s="223">
        <v>1.85</v>
      </c>
      <c r="F24" s="223">
        <v>0.62</v>
      </c>
      <c r="G24" s="223">
        <v>0.62</v>
      </c>
      <c r="H24" s="223">
        <v>25.9</v>
      </c>
      <c r="I24" s="223">
        <v>25.9</v>
      </c>
      <c r="J24" s="223">
        <v>113.5</v>
      </c>
      <c r="K24" s="265">
        <v>113.5</v>
      </c>
      <c r="L24" s="176">
        <v>20</v>
      </c>
      <c r="M24" s="109">
        <v>3</v>
      </c>
      <c r="N24" s="237">
        <v>8</v>
      </c>
      <c r="O24" s="223">
        <v>8</v>
      </c>
      <c r="P24" s="270">
        <v>21</v>
      </c>
      <c r="Q24" s="270">
        <v>21</v>
      </c>
      <c r="R24" s="223">
        <v>0.6</v>
      </c>
      <c r="S24" s="223">
        <v>0.6</v>
      </c>
      <c r="T24" s="223">
        <v>28</v>
      </c>
      <c r="U24" s="265">
        <v>28</v>
      </c>
      <c r="V24" s="237">
        <v>0</v>
      </c>
      <c r="W24" s="223">
        <v>0</v>
      </c>
      <c r="X24" s="223">
        <v>0.4</v>
      </c>
      <c r="Y24" s="223">
        <v>0.4</v>
      </c>
      <c r="Z24" s="238">
        <v>0.4</v>
      </c>
      <c r="AA24" s="238">
        <v>0.4</v>
      </c>
      <c r="AB24" s="229">
        <v>1</v>
      </c>
      <c r="AC24" s="229">
        <v>1</v>
      </c>
      <c r="AD24" s="223">
        <v>0.05</v>
      </c>
      <c r="AE24" s="223">
        <v>0.05</v>
      </c>
      <c r="AF24" s="229">
        <v>0.05</v>
      </c>
      <c r="AG24" s="229">
        <v>0.05</v>
      </c>
      <c r="AH24" s="230">
        <v>1</v>
      </c>
      <c r="AI24" s="225">
        <v>1</v>
      </c>
      <c r="AJ24" s="693"/>
      <c r="AK24" s="622"/>
    </row>
    <row r="25" spans="1:37" ht="55.5" customHeight="1">
      <c r="A25" s="320" t="s">
        <v>76</v>
      </c>
      <c r="B25" s="78">
        <v>200</v>
      </c>
      <c r="C25" s="277">
        <v>200</v>
      </c>
      <c r="D25" s="227">
        <v>6</v>
      </c>
      <c r="E25" s="228">
        <v>6</v>
      </c>
      <c r="F25" s="228">
        <v>6.4</v>
      </c>
      <c r="G25" s="228">
        <v>6.4</v>
      </c>
      <c r="H25" s="228">
        <v>9.4</v>
      </c>
      <c r="I25" s="228">
        <v>9.4</v>
      </c>
      <c r="J25" s="228">
        <v>119.2</v>
      </c>
      <c r="K25" s="232">
        <v>119.2</v>
      </c>
      <c r="L25" s="192">
        <v>4</v>
      </c>
      <c r="M25" s="193">
        <v>5.2</v>
      </c>
      <c r="N25" s="227">
        <v>242</v>
      </c>
      <c r="O25" s="228">
        <v>242</v>
      </c>
      <c r="P25" s="228">
        <v>28</v>
      </c>
      <c r="Q25" s="228">
        <v>28</v>
      </c>
      <c r="R25" s="228">
        <v>0.2</v>
      </c>
      <c r="S25" s="228">
        <v>0.2</v>
      </c>
      <c r="T25" s="228">
        <v>91</v>
      </c>
      <c r="U25" s="232">
        <v>91</v>
      </c>
      <c r="V25" s="227">
        <v>30</v>
      </c>
      <c r="W25" s="228">
        <v>30</v>
      </c>
      <c r="X25" s="228">
        <v>0</v>
      </c>
      <c r="Y25" s="228">
        <v>0</v>
      </c>
      <c r="Z25" s="250">
        <v>0</v>
      </c>
      <c r="AA25" s="250">
        <v>0</v>
      </c>
      <c r="AB25" s="224">
        <v>1.2</v>
      </c>
      <c r="AC25" s="224">
        <v>1.2</v>
      </c>
      <c r="AD25" s="224">
        <v>0.3</v>
      </c>
      <c r="AE25" s="229">
        <v>0.3</v>
      </c>
      <c r="AF25" s="224">
        <v>1.8</v>
      </c>
      <c r="AG25" s="229">
        <v>1</v>
      </c>
      <c r="AH25" s="229">
        <v>0</v>
      </c>
      <c r="AI25" s="243">
        <v>0</v>
      </c>
      <c r="AJ25" s="693">
        <v>463</v>
      </c>
      <c r="AK25" s="620" t="s">
        <v>42</v>
      </c>
    </row>
    <row r="26" spans="1:37" ht="18.75">
      <c r="A26" s="177" t="s">
        <v>5</v>
      </c>
      <c r="B26" s="478">
        <f>B22+B24+B25</f>
        <v>310</v>
      </c>
      <c r="C26" s="479">
        <f>C22+C24+C25</f>
        <v>350</v>
      </c>
      <c r="D26" s="233">
        <f t="shared" ref="D26:AI26" si="6">SUM(D22:D25)</f>
        <v>8.11</v>
      </c>
      <c r="E26" s="234">
        <f t="shared" si="6"/>
        <v>9.35</v>
      </c>
      <c r="F26" s="234">
        <f t="shared" si="6"/>
        <v>7.33</v>
      </c>
      <c r="G26" s="234">
        <f t="shared" si="6"/>
        <v>8.52</v>
      </c>
      <c r="H26" s="234">
        <f t="shared" si="6"/>
        <v>71.3</v>
      </c>
      <c r="I26" s="234">
        <f t="shared" si="6"/>
        <v>49.72</v>
      </c>
      <c r="J26" s="234">
        <f t="shared" si="6"/>
        <v>280.05</v>
      </c>
      <c r="K26" s="252">
        <f t="shared" si="6"/>
        <v>469.7</v>
      </c>
      <c r="L26" s="272">
        <f t="shared" si="6"/>
        <v>27.36</v>
      </c>
      <c r="M26" s="262">
        <f t="shared" si="6"/>
        <v>15.2</v>
      </c>
      <c r="N26" s="233">
        <f t="shared" si="6"/>
        <v>251</v>
      </c>
      <c r="O26" s="234">
        <f t="shared" si="6"/>
        <v>255</v>
      </c>
      <c r="P26" s="234">
        <f t="shared" si="6"/>
        <v>49.2</v>
      </c>
      <c r="Q26" s="234">
        <f t="shared" si="6"/>
        <v>50</v>
      </c>
      <c r="R26" s="234">
        <f t="shared" si="6"/>
        <v>0.85999999999999988</v>
      </c>
      <c r="S26" s="234">
        <f t="shared" si="6"/>
        <v>1.3</v>
      </c>
      <c r="T26" s="234">
        <f t="shared" si="6"/>
        <v>122.3</v>
      </c>
      <c r="U26" s="252">
        <f t="shared" si="6"/>
        <v>135.5</v>
      </c>
      <c r="V26" s="233">
        <f t="shared" si="6"/>
        <v>30</v>
      </c>
      <c r="W26" s="234">
        <f t="shared" si="6"/>
        <v>30</v>
      </c>
      <c r="X26" s="234">
        <f t="shared" si="6"/>
        <v>0.4</v>
      </c>
      <c r="Y26" s="234">
        <f t="shared" si="6"/>
        <v>0.4</v>
      </c>
      <c r="Z26" s="251">
        <f t="shared" si="6"/>
        <v>0.4</v>
      </c>
      <c r="AA26" s="251">
        <f t="shared" si="6"/>
        <v>0.4</v>
      </c>
      <c r="AB26" s="235">
        <f t="shared" si="6"/>
        <v>2.5999999999999996</v>
      </c>
      <c r="AC26" s="235">
        <f t="shared" si="6"/>
        <v>3.4000000000000004</v>
      </c>
      <c r="AD26" s="234">
        <f t="shared" si="6"/>
        <v>0.36</v>
      </c>
      <c r="AE26" s="234">
        <f t="shared" si="6"/>
        <v>0.4</v>
      </c>
      <c r="AF26" s="254">
        <f t="shared" si="6"/>
        <v>2.6500000000000004</v>
      </c>
      <c r="AG26" s="254">
        <f t="shared" si="6"/>
        <v>5.05</v>
      </c>
      <c r="AH26" s="255">
        <f t="shared" si="6"/>
        <v>1.26</v>
      </c>
      <c r="AI26" s="236">
        <f t="shared" si="6"/>
        <v>2.2999999999999998</v>
      </c>
      <c r="AJ26" s="693"/>
      <c r="AK26" s="622"/>
    </row>
    <row r="27" spans="1:37" ht="18.75">
      <c r="A27" s="177" t="s">
        <v>6</v>
      </c>
      <c r="B27" s="280"/>
      <c r="C27" s="281"/>
      <c r="D27" s="233">
        <f>D12+D20+D26</f>
        <v>52.47</v>
      </c>
      <c r="E27" s="234">
        <f>E26+E20+E12</f>
        <v>68.55</v>
      </c>
      <c r="F27" s="234">
        <f>F12+F20+F26</f>
        <v>49.879999999999995</v>
      </c>
      <c r="G27" s="234">
        <f>G26+G20+G12</f>
        <v>61.959999999999994</v>
      </c>
      <c r="H27" s="234">
        <f>H26+H20+H12</f>
        <v>244.25</v>
      </c>
      <c r="I27" s="234">
        <f>I26+I20+I12</f>
        <v>239.97</v>
      </c>
      <c r="J27" s="234">
        <f>J12+J20+J26</f>
        <v>1520.1499999999999</v>
      </c>
      <c r="K27" s="252">
        <f>K12+K20+K26</f>
        <v>1945.0800000000002</v>
      </c>
      <c r="L27" s="273"/>
      <c r="M27" s="217"/>
      <c r="N27" s="233">
        <f>N12+N20</f>
        <v>468.23000000000008</v>
      </c>
      <c r="O27" s="234">
        <f>O12+O20+O26</f>
        <v>834.46</v>
      </c>
      <c r="P27" s="234">
        <f>P12+P20+P26</f>
        <v>186.77999999999997</v>
      </c>
      <c r="Q27" s="234">
        <f t="shared" ref="Q27:AC27" si="7">Q26+Q20+Q12</f>
        <v>210.56299999999999</v>
      </c>
      <c r="R27" s="234">
        <f t="shared" si="7"/>
        <v>8.5400000000000009</v>
      </c>
      <c r="S27" s="234">
        <f t="shared" si="7"/>
        <v>10.27</v>
      </c>
      <c r="T27" s="234">
        <v>1011.7</v>
      </c>
      <c r="U27" s="252">
        <v>1100.5999999999999</v>
      </c>
      <c r="V27" s="233">
        <f t="shared" si="7"/>
        <v>109.82</v>
      </c>
      <c r="W27" s="234">
        <f t="shared" si="7"/>
        <v>137.60300000000001</v>
      </c>
      <c r="X27" s="234">
        <f t="shared" si="7"/>
        <v>7.7200000000000006</v>
      </c>
      <c r="Y27" s="234">
        <f t="shared" si="7"/>
        <v>9.09</v>
      </c>
      <c r="Z27" s="251">
        <f t="shared" si="7"/>
        <v>4.1159999999999997</v>
      </c>
      <c r="AA27" s="251">
        <f t="shared" si="7"/>
        <v>4.7</v>
      </c>
      <c r="AB27" s="235">
        <f t="shared" si="7"/>
        <v>18.16</v>
      </c>
      <c r="AC27" s="235">
        <f t="shared" si="7"/>
        <v>21.89</v>
      </c>
      <c r="AD27" s="234">
        <v>1.1000000000000001</v>
      </c>
      <c r="AE27" s="234">
        <v>1.2</v>
      </c>
      <c r="AF27" s="235">
        <f>AF12+AF20+AF26</f>
        <v>53.949999999999996</v>
      </c>
      <c r="AG27" s="235">
        <f>AG12+AG20+AG26</f>
        <v>59.25</v>
      </c>
      <c r="AH27" s="256">
        <v>66.3</v>
      </c>
      <c r="AI27" s="257">
        <v>78.8</v>
      </c>
      <c r="AJ27" s="693"/>
      <c r="AK27" s="622"/>
    </row>
    <row r="28" spans="1:37" ht="16.5" thickBot="1">
      <c r="A28" s="287"/>
      <c r="B28" s="285"/>
      <c r="C28" s="286"/>
      <c r="D28" s="258"/>
      <c r="E28" s="259"/>
      <c r="F28" s="259"/>
      <c r="G28" s="259"/>
      <c r="H28" s="259"/>
      <c r="I28" s="259"/>
      <c r="J28" s="259"/>
      <c r="K28" s="271"/>
      <c r="L28" s="176"/>
      <c r="M28" s="109"/>
      <c r="N28" s="258"/>
      <c r="O28" s="259"/>
      <c r="P28" s="259"/>
      <c r="Q28" s="259"/>
      <c r="R28" s="259"/>
      <c r="S28" s="259"/>
      <c r="T28" s="259"/>
      <c r="U28" s="271"/>
      <c r="V28" s="258"/>
      <c r="W28" s="259"/>
      <c r="X28" s="259"/>
      <c r="Y28" s="259"/>
      <c r="Z28" s="259"/>
      <c r="AA28" s="259"/>
      <c r="AB28" s="259"/>
      <c r="AC28" s="259"/>
      <c r="AD28" s="259"/>
      <c r="AE28" s="259"/>
      <c r="AF28" s="260"/>
      <c r="AG28" s="260"/>
      <c r="AH28" s="260"/>
      <c r="AI28" s="261"/>
      <c r="AJ28" s="778"/>
      <c r="AK28" s="102"/>
    </row>
    <row r="29" spans="1:37">
      <c r="A29" s="12">
        <v>7</v>
      </c>
      <c r="B29" s="50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49"/>
    </row>
    <row r="30" spans="1:37">
      <c r="A30" s="12"/>
      <c r="B30" s="50"/>
      <c r="C30" s="5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49"/>
    </row>
    <row r="31" spans="1:37">
      <c r="A31" s="12"/>
      <c r="B31" s="50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49"/>
    </row>
    <row r="32" spans="1:37">
      <c r="A32" s="12"/>
      <c r="B32" s="50"/>
      <c r="C32" s="50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</sheetData>
  <mergeCells count="26">
    <mergeCell ref="F4:G5"/>
    <mergeCell ref="H4:I5"/>
    <mergeCell ref="J4:K5"/>
    <mergeCell ref="A7:AK7"/>
    <mergeCell ref="A13:AK13"/>
    <mergeCell ref="A21:AK21"/>
    <mergeCell ref="AK4:AK6"/>
    <mergeCell ref="V4:AI4"/>
    <mergeCell ref="AH5:AI5"/>
    <mergeCell ref="AF5:AG5"/>
    <mergeCell ref="N5:O5"/>
    <mergeCell ref="P5:Q5"/>
    <mergeCell ref="R5:S5"/>
    <mergeCell ref="T5:U5"/>
    <mergeCell ref="V5:W5"/>
    <mergeCell ref="X5:Y5"/>
    <mergeCell ref="J3:S3"/>
    <mergeCell ref="A4:A6"/>
    <mergeCell ref="AJ4:AJ6"/>
    <mergeCell ref="AD5:AE5"/>
    <mergeCell ref="L4:M5"/>
    <mergeCell ref="B4:C5"/>
    <mergeCell ref="D4:E5"/>
    <mergeCell ref="Z5:AA5"/>
    <mergeCell ref="AB5:AC5"/>
    <mergeCell ref="N4:U4"/>
  </mergeCells>
  <pageMargins left="0.11811023622047245" right="0.11811023622047245" top="0.74803149606299213" bottom="0.74803149606299213" header="0.31496062992125984" footer="0.31496062992125984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0"/>
  <sheetViews>
    <sheetView topLeftCell="H1" zoomScaleNormal="100" workbookViewId="0">
      <selection activeCell="AH6" sqref="AH6:AI6"/>
    </sheetView>
  </sheetViews>
  <sheetFormatPr defaultRowHeight="12.75"/>
  <cols>
    <col min="1" max="1" width="35.28515625" customWidth="1"/>
    <col min="2" max="3" width="8.85546875" style="23" customWidth="1"/>
    <col min="12" max="13" width="0" hidden="1" customWidth="1"/>
    <col min="36" max="36" width="17" customWidth="1"/>
    <col min="37" max="37" width="18.5703125" customWidth="1"/>
  </cols>
  <sheetData>
    <row r="2" spans="1:37" ht="13.5" thickBot="1"/>
    <row r="3" spans="1:37" ht="21" thickBot="1">
      <c r="J3" s="999" t="s">
        <v>146</v>
      </c>
      <c r="K3" s="1000"/>
      <c r="L3" s="1000"/>
      <c r="M3" s="1000"/>
      <c r="N3" s="1000"/>
      <c r="O3" s="1000"/>
      <c r="P3" s="1000"/>
      <c r="Q3" s="1000"/>
      <c r="R3" s="1000"/>
      <c r="S3" s="1001"/>
    </row>
    <row r="4" spans="1:37" ht="22.5" customHeight="1" thickBot="1">
      <c r="A4" s="1121" t="s">
        <v>0</v>
      </c>
      <c r="B4" s="1083" t="s">
        <v>2</v>
      </c>
      <c r="C4" s="1084"/>
      <c r="D4" s="1087" t="s">
        <v>1</v>
      </c>
      <c r="E4" s="972"/>
      <c r="F4" s="972" t="s">
        <v>3</v>
      </c>
      <c r="G4" s="972"/>
      <c r="H4" s="972" t="s">
        <v>10</v>
      </c>
      <c r="I4" s="972"/>
      <c r="J4" s="974" t="s">
        <v>30</v>
      </c>
      <c r="K4" s="975"/>
      <c r="L4" s="1124" t="s">
        <v>12</v>
      </c>
      <c r="M4" s="1125"/>
      <c r="N4" s="1047" t="s">
        <v>31</v>
      </c>
      <c r="O4" s="1046"/>
      <c r="P4" s="1046"/>
      <c r="Q4" s="1046"/>
      <c r="R4" s="1046"/>
      <c r="S4" s="1046"/>
      <c r="T4" s="1046"/>
      <c r="U4" s="1089"/>
      <c r="V4" s="966" t="s">
        <v>16</v>
      </c>
      <c r="W4" s="968"/>
      <c r="X4" s="968"/>
      <c r="Y4" s="968"/>
      <c r="Z4" s="968"/>
      <c r="AA4" s="968"/>
      <c r="AB4" s="968"/>
      <c r="AC4" s="968"/>
      <c r="AD4" s="968"/>
      <c r="AE4" s="968"/>
      <c r="AF4" s="968"/>
      <c r="AG4" s="968"/>
      <c r="AH4" s="968"/>
      <c r="AI4" s="969"/>
      <c r="AJ4" s="992" t="s">
        <v>38</v>
      </c>
      <c r="AK4" s="992" t="s">
        <v>39</v>
      </c>
    </row>
    <row r="5" spans="1:37" ht="23.25" customHeight="1" thickBot="1">
      <c r="A5" s="1122"/>
      <c r="B5" s="1085"/>
      <c r="C5" s="1086"/>
      <c r="D5" s="1088"/>
      <c r="E5" s="973"/>
      <c r="F5" s="973"/>
      <c r="G5" s="973"/>
      <c r="H5" s="973"/>
      <c r="I5" s="973"/>
      <c r="J5" s="976"/>
      <c r="K5" s="977"/>
      <c r="L5" s="1081"/>
      <c r="M5" s="1082"/>
      <c r="N5" s="1047" t="s">
        <v>40</v>
      </c>
      <c r="O5" s="1046"/>
      <c r="P5" s="1046" t="s">
        <v>34</v>
      </c>
      <c r="Q5" s="1046"/>
      <c r="R5" s="1046" t="s">
        <v>35</v>
      </c>
      <c r="S5" s="1046"/>
      <c r="T5" s="1046" t="s">
        <v>33</v>
      </c>
      <c r="U5" s="1089"/>
      <c r="V5" s="1047" t="s">
        <v>84</v>
      </c>
      <c r="W5" s="1046"/>
      <c r="X5" s="1046" t="s">
        <v>41</v>
      </c>
      <c r="Y5" s="1046"/>
      <c r="Z5" s="1046" t="s">
        <v>32</v>
      </c>
      <c r="AA5" s="1046"/>
      <c r="AB5" s="1046" t="s">
        <v>17</v>
      </c>
      <c r="AC5" s="1046"/>
      <c r="AD5" s="1046" t="s">
        <v>36</v>
      </c>
      <c r="AE5" s="1046"/>
      <c r="AF5" s="1046" t="s">
        <v>86</v>
      </c>
      <c r="AG5" s="1046"/>
      <c r="AH5" s="1046" t="s">
        <v>85</v>
      </c>
      <c r="AI5" s="1089"/>
      <c r="AJ5" s="993"/>
      <c r="AK5" s="993"/>
    </row>
    <row r="6" spans="1:37" ht="30" customHeight="1" thickBot="1">
      <c r="A6" s="1123"/>
      <c r="B6" s="818" t="s">
        <v>155</v>
      </c>
      <c r="C6" s="819" t="s">
        <v>156</v>
      </c>
      <c r="D6" s="818" t="s">
        <v>155</v>
      </c>
      <c r="E6" s="819" t="s">
        <v>156</v>
      </c>
      <c r="F6" s="818" t="s">
        <v>155</v>
      </c>
      <c r="G6" s="819" t="s">
        <v>156</v>
      </c>
      <c r="H6" s="818" t="s">
        <v>155</v>
      </c>
      <c r="I6" s="819" t="s">
        <v>156</v>
      </c>
      <c r="J6" s="818" t="s">
        <v>155</v>
      </c>
      <c r="K6" s="819" t="s">
        <v>156</v>
      </c>
      <c r="L6" s="288" t="s">
        <v>13</v>
      </c>
      <c r="M6" s="289" t="s">
        <v>14</v>
      </c>
      <c r="N6" s="818" t="s">
        <v>155</v>
      </c>
      <c r="O6" s="819" t="s">
        <v>156</v>
      </c>
      <c r="P6" s="818" t="s">
        <v>155</v>
      </c>
      <c r="Q6" s="819" t="s">
        <v>156</v>
      </c>
      <c r="R6" s="818" t="s">
        <v>155</v>
      </c>
      <c r="S6" s="819" t="s">
        <v>156</v>
      </c>
      <c r="T6" s="818" t="s">
        <v>155</v>
      </c>
      <c r="U6" s="819" t="s">
        <v>156</v>
      </c>
      <c r="V6" s="818" t="s">
        <v>155</v>
      </c>
      <c r="W6" s="819" t="s">
        <v>156</v>
      </c>
      <c r="X6" s="818" t="s">
        <v>155</v>
      </c>
      <c r="Y6" s="819" t="s">
        <v>156</v>
      </c>
      <c r="Z6" s="818" t="s">
        <v>155</v>
      </c>
      <c r="AA6" s="819" t="s">
        <v>156</v>
      </c>
      <c r="AB6" s="818" t="s">
        <v>155</v>
      </c>
      <c r="AC6" s="819" t="s">
        <v>156</v>
      </c>
      <c r="AD6" s="818" t="s">
        <v>155</v>
      </c>
      <c r="AE6" s="819" t="s">
        <v>156</v>
      </c>
      <c r="AF6" s="818" t="s">
        <v>155</v>
      </c>
      <c r="AG6" s="819" t="s">
        <v>156</v>
      </c>
      <c r="AH6" s="818" t="s">
        <v>155</v>
      </c>
      <c r="AI6" s="819" t="s">
        <v>156</v>
      </c>
      <c r="AJ6" s="993"/>
      <c r="AK6" s="993"/>
    </row>
    <row r="7" spans="1:37" ht="19.5" thickBot="1">
      <c r="A7" s="1102" t="s">
        <v>137</v>
      </c>
      <c r="B7" s="1103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3"/>
      <c r="AE7" s="1103"/>
      <c r="AF7" s="1103"/>
      <c r="AG7" s="1103"/>
      <c r="AH7" s="1103"/>
      <c r="AI7" s="1103"/>
      <c r="AJ7" s="1103"/>
      <c r="AK7" s="1104"/>
    </row>
    <row r="8" spans="1:37" ht="58.5" customHeight="1">
      <c r="A8" s="492" t="s">
        <v>75</v>
      </c>
      <c r="B8" s="822">
        <v>200</v>
      </c>
      <c r="C8" s="823">
        <v>200</v>
      </c>
      <c r="D8" s="824">
        <v>6.1</v>
      </c>
      <c r="E8" s="825">
        <v>6.1</v>
      </c>
      <c r="F8" s="825">
        <v>6.9</v>
      </c>
      <c r="G8" s="825">
        <v>6.9</v>
      </c>
      <c r="H8" s="825">
        <v>43.4</v>
      </c>
      <c r="I8" s="825">
        <v>43.4</v>
      </c>
      <c r="J8" s="825">
        <v>260.5</v>
      </c>
      <c r="K8" s="826">
        <v>260.5</v>
      </c>
      <c r="L8" s="820">
        <v>45.46</v>
      </c>
      <c r="M8" s="821">
        <v>45.46</v>
      </c>
      <c r="N8" s="824">
        <v>126.6</v>
      </c>
      <c r="O8" s="825">
        <v>126.6</v>
      </c>
      <c r="P8" s="825">
        <v>36.299999999999997</v>
      </c>
      <c r="Q8" s="825">
        <v>36.299999999999997</v>
      </c>
      <c r="R8" s="825">
        <v>0.6</v>
      </c>
      <c r="S8" s="825">
        <v>0.6</v>
      </c>
      <c r="T8" s="825">
        <v>158.69999999999999</v>
      </c>
      <c r="U8" s="826">
        <v>158.69999999999999</v>
      </c>
      <c r="V8" s="824">
        <v>27</v>
      </c>
      <c r="W8" s="825">
        <v>27</v>
      </c>
      <c r="X8" s="825">
        <v>0.2</v>
      </c>
      <c r="Y8" s="825">
        <v>0.2</v>
      </c>
      <c r="Z8" s="825">
        <v>0.1</v>
      </c>
      <c r="AA8" s="825">
        <v>0.1</v>
      </c>
      <c r="AB8" s="825">
        <v>0.6</v>
      </c>
      <c r="AC8" s="825">
        <v>0.6</v>
      </c>
      <c r="AD8" s="825">
        <v>0.2</v>
      </c>
      <c r="AE8" s="183">
        <v>0.2</v>
      </c>
      <c r="AF8" s="825">
        <v>10</v>
      </c>
      <c r="AG8" s="825">
        <v>10</v>
      </c>
      <c r="AH8" s="825">
        <v>4.1399999999999997</v>
      </c>
      <c r="AI8" s="826">
        <v>4.5999999999999996</v>
      </c>
      <c r="AJ8" s="748">
        <v>202</v>
      </c>
      <c r="AK8" s="775" t="s">
        <v>42</v>
      </c>
    </row>
    <row r="9" spans="1:37" ht="54.75" customHeight="1">
      <c r="A9" s="93" t="s">
        <v>153</v>
      </c>
      <c r="B9" s="187">
        <v>200</v>
      </c>
      <c r="C9" s="188">
        <v>200</v>
      </c>
      <c r="D9" s="189">
        <v>3.9</v>
      </c>
      <c r="E9" s="190">
        <v>3.9</v>
      </c>
      <c r="F9" s="190">
        <v>3.8</v>
      </c>
      <c r="G9" s="190">
        <v>3.8</v>
      </c>
      <c r="H9" s="190">
        <v>13.7</v>
      </c>
      <c r="I9" s="190">
        <v>13.7</v>
      </c>
      <c r="J9" s="190">
        <v>104.9</v>
      </c>
      <c r="K9" s="191">
        <v>104.9</v>
      </c>
      <c r="L9" s="192">
        <v>145.4</v>
      </c>
      <c r="M9" s="193">
        <v>154.4</v>
      </c>
      <c r="N9" s="189">
        <v>16.8</v>
      </c>
      <c r="O9" s="190">
        <v>16.8</v>
      </c>
      <c r="P9" s="190">
        <v>0.03</v>
      </c>
      <c r="Q9" s="190">
        <v>0.04</v>
      </c>
      <c r="R9" s="190">
        <v>109.2</v>
      </c>
      <c r="S9" s="190">
        <v>109.2</v>
      </c>
      <c r="T9" s="190">
        <v>18</v>
      </c>
      <c r="U9" s="191">
        <v>18</v>
      </c>
      <c r="V9" s="189">
        <v>0</v>
      </c>
      <c r="W9" s="190">
        <v>0</v>
      </c>
      <c r="X9" s="190">
        <v>0</v>
      </c>
      <c r="Y9" s="190">
        <v>0</v>
      </c>
      <c r="Z9" s="190">
        <v>0.7</v>
      </c>
      <c r="AA9" s="190">
        <v>0.7</v>
      </c>
      <c r="AB9" s="190">
        <v>0.2</v>
      </c>
      <c r="AC9" s="190">
        <v>0.2</v>
      </c>
      <c r="AD9" s="190">
        <v>10.8</v>
      </c>
      <c r="AE9" s="201">
        <v>10.8</v>
      </c>
      <c r="AF9" s="190">
        <v>0.4</v>
      </c>
      <c r="AG9" s="190">
        <v>0.4</v>
      </c>
      <c r="AH9" s="190">
        <v>0</v>
      </c>
      <c r="AI9" s="191">
        <v>0</v>
      </c>
      <c r="AJ9" s="693">
        <v>419</v>
      </c>
      <c r="AK9" s="618" t="s">
        <v>42</v>
      </c>
    </row>
    <row r="10" spans="1:37" ht="42.75" customHeight="1">
      <c r="A10" s="462" t="s">
        <v>61</v>
      </c>
      <c r="B10" s="195">
        <v>30</v>
      </c>
      <c r="C10" s="454">
        <v>30</v>
      </c>
      <c r="D10" s="189">
        <v>7</v>
      </c>
      <c r="E10" s="190">
        <v>7</v>
      </c>
      <c r="F10" s="190">
        <v>8.9</v>
      </c>
      <c r="G10" s="190">
        <v>8.9</v>
      </c>
      <c r="H10" s="190">
        <v>0</v>
      </c>
      <c r="I10" s="190">
        <v>0</v>
      </c>
      <c r="J10" s="190">
        <v>107.5</v>
      </c>
      <c r="K10" s="191">
        <v>107.5</v>
      </c>
      <c r="L10" s="192">
        <v>1.8</v>
      </c>
      <c r="M10" s="193">
        <v>3</v>
      </c>
      <c r="N10" s="189">
        <v>66</v>
      </c>
      <c r="O10" s="190">
        <v>66</v>
      </c>
      <c r="P10" s="190">
        <v>10.5</v>
      </c>
      <c r="Q10" s="190">
        <v>10.5</v>
      </c>
      <c r="R10" s="190">
        <v>0.3</v>
      </c>
      <c r="S10" s="190">
        <v>0.3</v>
      </c>
      <c r="T10" s="190">
        <v>162</v>
      </c>
      <c r="U10" s="191">
        <v>162</v>
      </c>
      <c r="V10" s="189">
        <v>78</v>
      </c>
      <c r="W10" s="190">
        <v>78</v>
      </c>
      <c r="X10" s="190">
        <v>0.2</v>
      </c>
      <c r="Y10" s="190">
        <v>0.2</v>
      </c>
      <c r="Z10" s="190">
        <v>0</v>
      </c>
      <c r="AA10" s="190">
        <v>0</v>
      </c>
      <c r="AB10" s="190">
        <v>0.2</v>
      </c>
      <c r="AC10" s="190">
        <v>0.2</v>
      </c>
      <c r="AD10" s="190">
        <v>0.1</v>
      </c>
      <c r="AE10" s="201">
        <v>0.1</v>
      </c>
      <c r="AF10" s="190">
        <v>0</v>
      </c>
      <c r="AG10" s="455">
        <v>0</v>
      </c>
      <c r="AH10" s="455">
        <v>0</v>
      </c>
      <c r="AI10" s="456">
        <v>0</v>
      </c>
      <c r="AJ10" s="693">
        <v>16</v>
      </c>
      <c r="AK10" s="618" t="s">
        <v>42</v>
      </c>
    </row>
    <row r="11" spans="1:37" ht="42.75" customHeight="1">
      <c r="A11" s="462" t="s">
        <v>55</v>
      </c>
      <c r="B11" s="195">
        <v>10</v>
      </c>
      <c r="C11" s="454">
        <v>20</v>
      </c>
      <c r="D11" s="189">
        <v>0.1</v>
      </c>
      <c r="E11" s="190">
        <v>0.2</v>
      </c>
      <c r="F11" s="190">
        <v>8.3000000000000007</v>
      </c>
      <c r="G11" s="190">
        <v>16.600000000000001</v>
      </c>
      <c r="H11" s="190">
        <v>0.1</v>
      </c>
      <c r="I11" s="190">
        <v>0.2</v>
      </c>
      <c r="J11" s="190">
        <v>74.900000000000006</v>
      </c>
      <c r="K11" s="191">
        <v>149.80000000000001</v>
      </c>
      <c r="L11" s="192"/>
      <c r="M11" s="193"/>
      <c r="N11" s="189">
        <v>1.2</v>
      </c>
      <c r="O11" s="190">
        <v>2.4</v>
      </c>
      <c r="P11" s="190">
        <v>0</v>
      </c>
      <c r="Q11" s="190">
        <v>0</v>
      </c>
      <c r="R11" s="190">
        <v>0</v>
      </c>
      <c r="S11" s="190">
        <v>0</v>
      </c>
      <c r="T11" s="190">
        <v>1.9</v>
      </c>
      <c r="U11" s="191">
        <v>3.8</v>
      </c>
      <c r="V11" s="189">
        <v>30</v>
      </c>
      <c r="W11" s="190">
        <v>60</v>
      </c>
      <c r="X11" s="190">
        <v>0.1</v>
      </c>
      <c r="Y11" s="190">
        <v>0.2</v>
      </c>
      <c r="Z11" s="190">
        <v>0</v>
      </c>
      <c r="AA11" s="190">
        <v>0</v>
      </c>
      <c r="AB11" s="190">
        <v>0</v>
      </c>
      <c r="AC11" s="190">
        <v>0</v>
      </c>
      <c r="AD11" s="190">
        <v>0</v>
      </c>
      <c r="AE11" s="201">
        <v>0</v>
      </c>
      <c r="AF11" s="190">
        <v>0.9</v>
      </c>
      <c r="AG11" s="455">
        <v>1.8</v>
      </c>
      <c r="AH11" s="455">
        <v>0</v>
      </c>
      <c r="AI11" s="456">
        <v>0</v>
      </c>
      <c r="AJ11" s="693">
        <v>13</v>
      </c>
      <c r="AK11" s="618" t="s">
        <v>100</v>
      </c>
    </row>
    <row r="12" spans="1:37" ht="62.25" customHeight="1">
      <c r="A12" s="64" t="s">
        <v>20</v>
      </c>
      <c r="B12" s="196">
        <v>60</v>
      </c>
      <c r="C12" s="279">
        <v>60</v>
      </c>
      <c r="D12" s="189">
        <v>4.5</v>
      </c>
      <c r="E12" s="190">
        <v>4.5</v>
      </c>
      <c r="F12" s="190">
        <v>1.7</v>
      </c>
      <c r="G12" s="190">
        <v>1.7</v>
      </c>
      <c r="H12" s="190">
        <v>30.8</v>
      </c>
      <c r="I12" s="190">
        <v>30.8</v>
      </c>
      <c r="J12" s="190">
        <v>157</v>
      </c>
      <c r="K12" s="191">
        <v>157</v>
      </c>
      <c r="L12" s="192">
        <v>2</v>
      </c>
      <c r="M12" s="193">
        <v>2</v>
      </c>
      <c r="N12" s="189">
        <v>14.1</v>
      </c>
      <c r="O12" s="190">
        <v>14.1</v>
      </c>
      <c r="P12" s="190">
        <v>7.8</v>
      </c>
      <c r="Q12" s="190">
        <v>7.8</v>
      </c>
      <c r="R12" s="190">
        <v>0.7</v>
      </c>
      <c r="S12" s="190">
        <v>0.7</v>
      </c>
      <c r="T12" s="190">
        <v>50.4</v>
      </c>
      <c r="U12" s="191">
        <v>50.4</v>
      </c>
      <c r="V12" s="189">
        <v>0</v>
      </c>
      <c r="W12" s="190">
        <v>0</v>
      </c>
      <c r="X12" s="190">
        <v>1</v>
      </c>
      <c r="Y12" s="190">
        <v>1</v>
      </c>
      <c r="Z12" s="190">
        <v>0.1</v>
      </c>
      <c r="AA12" s="190">
        <v>0.1</v>
      </c>
      <c r="AB12" s="190">
        <v>0</v>
      </c>
      <c r="AC12" s="190">
        <v>0</v>
      </c>
      <c r="AD12" s="457">
        <v>0</v>
      </c>
      <c r="AE12" s="190">
        <v>0</v>
      </c>
      <c r="AF12" s="190">
        <v>0</v>
      </c>
      <c r="AG12" s="190">
        <v>0</v>
      </c>
      <c r="AH12" s="190">
        <v>12.4</v>
      </c>
      <c r="AI12" s="191">
        <v>15.5</v>
      </c>
      <c r="AJ12" s="777">
        <v>18</v>
      </c>
      <c r="AK12" s="618" t="s">
        <v>42</v>
      </c>
    </row>
    <row r="13" spans="1:37" ht="19.5" thickBot="1">
      <c r="A13" s="565" t="s">
        <v>5</v>
      </c>
      <c r="B13" s="829">
        <f>SUM(B8:B12)</f>
        <v>500</v>
      </c>
      <c r="C13" s="830">
        <f>SUM(C8:C12)</f>
        <v>510</v>
      </c>
      <c r="D13" s="831">
        <f t="shared" ref="D13:AI13" si="0">SUM(D8:D12)</f>
        <v>21.6</v>
      </c>
      <c r="E13" s="832">
        <f t="shared" si="0"/>
        <v>21.7</v>
      </c>
      <c r="F13" s="832">
        <f t="shared" si="0"/>
        <v>29.6</v>
      </c>
      <c r="G13" s="832">
        <f t="shared" si="0"/>
        <v>37.900000000000006</v>
      </c>
      <c r="H13" s="832">
        <f t="shared" si="0"/>
        <v>88</v>
      </c>
      <c r="I13" s="832">
        <f t="shared" si="0"/>
        <v>88.1</v>
      </c>
      <c r="J13" s="832">
        <f t="shared" si="0"/>
        <v>704.8</v>
      </c>
      <c r="K13" s="833">
        <f t="shared" si="0"/>
        <v>779.7</v>
      </c>
      <c r="L13" s="834">
        <f t="shared" si="0"/>
        <v>194.66000000000003</v>
      </c>
      <c r="M13" s="835">
        <f t="shared" si="0"/>
        <v>204.86</v>
      </c>
      <c r="N13" s="831">
        <f t="shared" si="0"/>
        <v>224.7</v>
      </c>
      <c r="O13" s="832">
        <f t="shared" si="0"/>
        <v>225.9</v>
      </c>
      <c r="P13" s="832">
        <f t="shared" si="0"/>
        <v>54.629999999999995</v>
      </c>
      <c r="Q13" s="832">
        <f t="shared" si="0"/>
        <v>54.639999999999993</v>
      </c>
      <c r="R13" s="832">
        <f t="shared" si="0"/>
        <v>110.8</v>
      </c>
      <c r="S13" s="832">
        <f t="shared" si="0"/>
        <v>110.8</v>
      </c>
      <c r="T13" s="832">
        <f t="shared" si="0"/>
        <v>390.99999999999994</v>
      </c>
      <c r="U13" s="833">
        <f t="shared" si="0"/>
        <v>392.9</v>
      </c>
      <c r="V13" s="831">
        <f t="shared" si="0"/>
        <v>135</v>
      </c>
      <c r="W13" s="832">
        <f t="shared" si="0"/>
        <v>165</v>
      </c>
      <c r="X13" s="832">
        <f t="shared" si="0"/>
        <v>1.5</v>
      </c>
      <c r="Y13" s="832">
        <f t="shared" si="0"/>
        <v>1.6</v>
      </c>
      <c r="Z13" s="832">
        <f t="shared" si="0"/>
        <v>0.89999999999999991</v>
      </c>
      <c r="AA13" s="832">
        <f t="shared" si="0"/>
        <v>0.89999999999999991</v>
      </c>
      <c r="AB13" s="832">
        <f t="shared" si="0"/>
        <v>1</v>
      </c>
      <c r="AC13" s="832">
        <f t="shared" si="0"/>
        <v>1</v>
      </c>
      <c r="AD13" s="832">
        <f t="shared" si="0"/>
        <v>11.1</v>
      </c>
      <c r="AE13" s="836">
        <f t="shared" si="0"/>
        <v>11.1</v>
      </c>
      <c r="AF13" s="836">
        <f t="shared" si="0"/>
        <v>11.3</v>
      </c>
      <c r="AG13" s="836">
        <f t="shared" si="0"/>
        <v>12.200000000000001</v>
      </c>
      <c r="AH13" s="836">
        <f t="shared" si="0"/>
        <v>16.54</v>
      </c>
      <c r="AI13" s="837">
        <f t="shared" si="0"/>
        <v>20.100000000000001</v>
      </c>
      <c r="AJ13" s="838"/>
      <c r="AK13" s="646"/>
    </row>
    <row r="14" spans="1:37" ht="19.5" thickBot="1">
      <c r="A14" s="1102" t="s">
        <v>138</v>
      </c>
      <c r="B14" s="1103"/>
      <c r="C14" s="1103"/>
      <c r="D14" s="1103"/>
      <c r="E14" s="1103"/>
      <c r="F14" s="1103"/>
      <c r="G14" s="1103"/>
      <c r="H14" s="1103"/>
      <c r="I14" s="1103"/>
      <c r="J14" s="1103"/>
      <c r="K14" s="1103"/>
      <c r="L14" s="1103"/>
      <c r="M14" s="1103"/>
      <c r="N14" s="1103"/>
      <c r="O14" s="1103"/>
      <c r="P14" s="1103"/>
      <c r="Q14" s="1103"/>
      <c r="R14" s="1103"/>
      <c r="S14" s="1103"/>
      <c r="T14" s="1103"/>
      <c r="U14" s="1103"/>
      <c r="V14" s="1103"/>
      <c r="W14" s="1103"/>
      <c r="X14" s="1103"/>
      <c r="Y14" s="1103"/>
      <c r="Z14" s="1103"/>
      <c r="AA14" s="1103"/>
      <c r="AB14" s="1103"/>
      <c r="AC14" s="1103"/>
      <c r="AD14" s="1103"/>
      <c r="AE14" s="1103"/>
      <c r="AF14" s="1103"/>
      <c r="AG14" s="1103"/>
      <c r="AH14" s="1103"/>
      <c r="AI14" s="1103"/>
      <c r="AJ14" s="1103"/>
      <c r="AK14" s="1104"/>
    </row>
    <row r="15" spans="1:37" ht="49.5" customHeight="1">
      <c r="A15" s="840" t="s">
        <v>134</v>
      </c>
      <c r="B15" s="180">
        <v>60</v>
      </c>
      <c r="C15" s="181">
        <v>100</v>
      </c>
      <c r="D15" s="182">
        <v>0.8</v>
      </c>
      <c r="E15" s="183">
        <v>1.25</v>
      </c>
      <c r="F15" s="183">
        <v>0.06</v>
      </c>
      <c r="G15" s="183">
        <v>0.13</v>
      </c>
      <c r="H15" s="183">
        <v>1</v>
      </c>
      <c r="I15" s="183">
        <v>22.2</v>
      </c>
      <c r="J15" s="183">
        <v>57.2</v>
      </c>
      <c r="K15" s="845">
        <v>95.3</v>
      </c>
      <c r="L15" s="732">
        <v>5</v>
      </c>
      <c r="M15" s="733">
        <v>5</v>
      </c>
      <c r="N15" s="182">
        <v>19</v>
      </c>
      <c r="O15" s="183">
        <v>31.7</v>
      </c>
      <c r="P15" s="183">
        <v>20</v>
      </c>
      <c r="Q15" s="183">
        <v>33.299999999999997</v>
      </c>
      <c r="R15" s="183">
        <v>0.45</v>
      </c>
      <c r="S15" s="183">
        <v>0.9</v>
      </c>
      <c r="T15" s="183">
        <v>33.6</v>
      </c>
      <c r="U15" s="845">
        <v>56</v>
      </c>
      <c r="V15" s="182">
        <v>0</v>
      </c>
      <c r="W15" s="183">
        <v>0</v>
      </c>
      <c r="X15" s="183">
        <v>0.17</v>
      </c>
      <c r="Y15" s="183">
        <v>0.17</v>
      </c>
      <c r="Z15" s="847">
        <v>0.02</v>
      </c>
      <c r="AA15" s="847">
        <v>0.02</v>
      </c>
      <c r="AB15" s="183">
        <v>2.6</v>
      </c>
      <c r="AC15" s="183">
        <v>4.3499999999999996</v>
      </c>
      <c r="AD15" s="848">
        <v>0.01</v>
      </c>
      <c r="AE15" s="848">
        <v>0.01</v>
      </c>
      <c r="AF15" s="848">
        <v>0.4</v>
      </c>
      <c r="AG15" s="848">
        <v>0.4</v>
      </c>
      <c r="AH15" s="848">
        <v>0.03</v>
      </c>
      <c r="AI15" s="849">
        <v>0.03</v>
      </c>
      <c r="AJ15" s="748">
        <v>66</v>
      </c>
      <c r="AK15" s="775" t="s">
        <v>44</v>
      </c>
    </row>
    <row r="16" spans="1:37" ht="51.75" customHeight="1">
      <c r="A16" s="841" t="s">
        <v>69</v>
      </c>
      <c r="B16" s="280" t="str">
        <f>"200"</f>
        <v>200</v>
      </c>
      <c r="C16" s="281" t="str">
        <f>"250"</f>
        <v>250</v>
      </c>
      <c r="D16" s="269">
        <v>1.85</v>
      </c>
      <c r="E16" s="247">
        <v>2.2799999999999998</v>
      </c>
      <c r="F16" s="247">
        <v>4.3499999999999996</v>
      </c>
      <c r="G16" s="247">
        <v>5.19</v>
      </c>
      <c r="H16" s="247">
        <v>13.3</v>
      </c>
      <c r="I16" s="247">
        <v>15.57</v>
      </c>
      <c r="J16" s="247">
        <v>97.99</v>
      </c>
      <c r="K16" s="267">
        <v>122.5</v>
      </c>
      <c r="L16" s="269">
        <v>23.32</v>
      </c>
      <c r="M16" s="300">
        <v>29.15</v>
      </c>
      <c r="N16" s="269">
        <v>10</v>
      </c>
      <c r="O16" s="247">
        <v>12</v>
      </c>
      <c r="P16" s="247">
        <v>0.74</v>
      </c>
      <c r="Q16" s="247">
        <v>0.93</v>
      </c>
      <c r="R16" s="247">
        <v>45.38</v>
      </c>
      <c r="S16" s="267">
        <v>56.73</v>
      </c>
      <c r="T16" s="299">
        <v>0</v>
      </c>
      <c r="U16" s="267">
        <v>0</v>
      </c>
      <c r="V16" s="269">
        <v>1.88</v>
      </c>
      <c r="W16" s="247">
        <v>2.35</v>
      </c>
      <c r="X16" s="238">
        <v>0.14000000000000001</v>
      </c>
      <c r="Y16" s="238">
        <v>0.18</v>
      </c>
      <c r="Z16" s="247">
        <v>6.7</v>
      </c>
      <c r="AA16" s="247">
        <v>8.3800000000000008</v>
      </c>
      <c r="AB16" s="229">
        <v>0.05</v>
      </c>
      <c r="AC16" s="229">
        <v>7.0000000000000007E-2</v>
      </c>
      <c r="AD16" s="229">
        <v>19</v>
      </c>
      <c r="AE16" s="229">
        <v>20.7</v>
      </c>
      <c r="AF16" s="229">
        <v>0.75</v>
      </c>
      <c r="AG16" s="243">
        <v>0.94</v>
      </c>
      <c r="AH16" s="500">
        <v>0</v>
      </c>
      <c r="AI16" s="698">
        <v>0</v>
      </c>
      <c r="AJ16" s="354">
        <v>96</v>
      </c>
      <c r="AK16" s="618" t="s">
        <v>44</v>
      </c>
    </row>
    <row r="17" spans="1:38" ht="55.5" customHeight="1">
      <c r="A17" s="850" t="s">
        <v>120</v>
      </c>
      <c r="B17" s="843">
        <v>90</v>
      </c>
      <c r="C17" s="844">
        <v>100</v>
      </c>
      <c r="D17" s="200">
        <v>7</v>
      </c>
      <c r="E17" s="201">
        <v>8.7200000000000006</v>
      </c>
      <c r="F17" s="201">
        <v>6.9</v>
      </c>
      <c r="G17" s="201">
        <v>8.3800000000000008</v>
      </c>
      <c r="H17" s="201">
        <v>6.2</v>
      </c>
      <c r="I17" s="201">
        <v>8.14</v>
      </c>
      <c r="J17" s="201">
        <v>114.4</v>
      </c>
      <c r="K17" s="204">
        <v>143</v>
      </c>
      <c r="L17" s="184">
        <v>37.69</v>
      </c>
      <c r="M17" s="185">
        <v>50.25</v>
      </c>
      <c r="N17" s="200">
        <v>34.76</v>
      </c>
      <c r="O17" s="201">
        <v>46.35</v>
      </c>
      <c r="P17" s="201">
        <v>20</v>
      </c>
      <c r="Q17" s="201">
        <v>27</v>
      </c>
      <c r="R17" s="201">
        <v>0.5</v>
      </c>
      <c r="S17" s="201">
        <v>1</v>
      </c>
      <c r="T17" s="201">
        <v>131.5</v>
      </c>
      <c r="U17" s="204">
        <v>175.33</v>
      </c>
      <c r="V17" s="200">
        <v>14.6</v>
      </c>
      <c r="W17" s="201">
        <v>19.47</v>
      </c>
      <c r="X17" s="201">
        <v>0.37</v>
      </c>
      <c r="Y17" s="201">
        <v>0.49</v>
      </c>
      <c r="Z17" s="216">
        <v>0.16</v>
      </c>
      <c r="AA17" s="216">
        <v>0.22</v>
      </c>
      <c r="AB17" s="201">
        <v>4.5199999999999996</v>
      </c>
      <c r="AC17" s="201">
        <v>6.03</v>
      </c>
      <c r="AD17" s="406">
        <v>0.1</v>
      </c>
      <c r="AE17" s="406">
        <v>0.13</v>
      </c>
      <c r="AF17" s="406">
        <v>7.8</v>
      </c>
      <c r="AG17" s="406">
        <v>8.6999999999999993</v>
      </c>
      <c r="AH17" s="406">
        <v>24</v>
      </c>
      <c r="AI17" s="407">
        <v>30</v>
      </c>
      <c r="AJ17" s="693">
        <v>294</v>
      </c>
      <c r="AK17" s="618" t="s">
        <v>44</v>
      </c>
    </row>
    <row r="18" spans="1:38" ht="50.25" customHeight="1">
      <c r="A18" s="841" t="s">
        <v>128</v>
      </c>
      <c r="B18" s="280">
        <v>150</v>
      </c>
      <c r="C18" s="281">
        <v>180</v>
      </c>
      <c r="D18" s="269">
        <v>5.45</v>
      </c>
      <c r="E18" s="247">
        <v>6.54</v>
      </c>
      <c r="F18" s="247">
        <v>4.2300000000000004</v>
      </c>
      <c r="G18" s="247">
        <v>5.08</v>
      </c>
      <c r="H18" s="247">
        <v>33.299999999999997</v>
      </c>
      <c r="I18" s="247">
        <v>40</v>
      </c>
      <c r="J18" s="247">
        <v>196.3</v>
      </c>
      <c r="K18" s="267">
        <v>235.5</v>
      </c>
      <c r="L18" s="269">
        <v>74</v>
      </c>
      <c r="M18" s="300">
        <v>74</v>
      </c>
      <c r="N18" s="269">
        <v>16</v>
      </c>
      <c r="O18" s="247">
        <v>16</v>
      </c>
      <c r="P18" s="247">
        <v>1.2</v>
      </c>
      <c r="Q18" s="247">
        <v>1.2</v>
      </c>
      <c r="R18" s="247">
        <v>90</v>
      </c>
      <c r="S18" s="267">
        <v>90</v>
      </c>
      <c r="T18" s="299">
        <v>92</v>
      </c>
      <c r="U18" s="267">
        <v>92</v>
      </c>
      <c r="V18" s="269">
        <v>4</v>
      </c>
      <c r="W18" s="247">
        <v>4</v>
      </c>
      <c r="X18" s="238">
        <v>0.24</v>
      </c>
      <c r="Y18" s="238">
        <v>0.24</v>
      </c>
      <c r="Z18" s="247">
        <v>2.4</v>
      </c>
      <c r="AA18" s="247">
        <v>2.4</v>
      </c>
      <c r="AB18" s="229">
        <v>0.08</v>
      </c>
      <c r="AC18" s="229">
        <v>0.08</v>
      </c>
      <c r="AD18" s="229">
        <v>4.5999999999999996</v>
      </c>
      <c r="AE18" s="229">
        <v>4.5999999999999996</v>
      </c>
      <c r="AF18" s="229">
        <v>0</v>
      </c>
      <c r="AG18" s="243">
        <v>0</v>
      </c>
      <c r="AH18" s="463">
        <v>0</v>
      </c>
      <c r="AI18" s="290">
        <v>0</v>
      </c>
      <c r="AJ18" s="358">
        <v>205</v>
      </c>
      <c r="AK18" s="618" t="s">
        <v>44</v>
      </c>
    </row>
    <row r="19" spans="1:38" ht="45.75" customHeight="1">
      <c r="A19" s="321" t="s">
        <v>66</v>
      </c>
      <c r="B19" s="78">
        <v>180</v>
      </c>
      <c r="C19" s="108" t="str">
        <f>"200"</f>
        <v>200</v>
      </c>
      <c r="D19" s="200">
        <v>0.63</v>
      </c>
      <c r="E19" s="201">
        <v>0.66</v>
      </c>
      <c r="F19" s="201">
        <v>0.09</v>
      </c>
      <c r="G19" s="201">
        <v>0.09</v>
      </c>
      <c r="H19" s="201">
        <v>28.8</v>
      </c>
      <c r="I19" s="201">
        <v>32.01</v>
      </c>
      <c r="J19" s="201">
        <v>119.5</v>
      </c>
      <c r="K19" s="204">
        <v>132.80000000000001</v>
      </c>
      <c r="L19" s="184">
        <v>4.5</v>
      </c>
      <c r="M19" s="185">
        <v>4.5</v>
      </c>
      <c r="N19" s="205">
        <v>28.8</v>
      </c>
      <c r="O19" s="206">
        <v>32.479999999999997</v>
      </c>
      <c r="P19" s="206">
        <v>7.65</v>
      </c>
      <c r="Q19" s="206">
        <v>8.5</v>
      </c>
      <c r="R19" s="206">
        <v>0.63</v>
      </c>
      <c r="S19" s="206">
        <v>0.7</v>
      </c>
      <c r="T19" s="206">
        <v>21.06</v>
      </c>
      <c r="U19" s="207">
        <v>23.44</v>
      </c>
      <c r="V19" s="205">
        <v>0</v>
      </c>
      <c r="W19" s="206">
        <v>0</v>
      </c>
      <c r="X19" s="206">
        <v>0.45</v>
      </c>
      <c r="Y19" s="206">
        <v>0.51</v>
      </c>
      <c r="Z19" s="208">
        <v>3.5999999999999997E-2</v>
      </c>
      <c r="AA19" s="208">
        <v>0.04</v>
      </c>
      <c r="AB19" s="206">
        <v>0.6</v>
      </c>
      <c r="AC19" s="206">
        <v>0.73</v>
      </c>
      <c r="AD19" s="201">
        <v>0</v>
      </c>
      <c r="AE19" s="201">
        <v>0</v>
      </c>
      <c r="AF19" s="455">
        <v>0</v>
      </c>
      <c r="AG19" s="455">
        <v>0</v>
      </c>
      <c r="AH19" s="455">
        <v>0</v>
      </c>
      <c r="AI19" s="456">
        <v>0</v>
      </c>
      <c r="AJ19" s="693">
        <v>349</v>
      </c>
      <c r="AK19" s="618" t="s">
        <v>44</v>
      </c>
    </row>
    <row r="20" spans="1:38" ht="18.75">
      <c r="A20" s="842" t="s">
        <v>7</v>
      </c>
      <c r="B20" s="198">
        <v>50</v>
      </c>
      <c r="C20" s="199">
        <v>70</v>
      </c>
      <c r="D20" s="200">
        <v>2.75</v>
      </c>
      <c r="E20" s="201">
        <v>3.43</v>
      </c>
      <c r="F20" s="201">
        <v>0.49</v>
      </c>
      <c r="G20" s="201">
        <v>0.62</v>
      </c>
      <c r="H20" s="201">
        <v>13.89</v>
      </c>
      <c r="I20" s="201">
        <v>17.37</v>
      </c>
      <c r="J20" s="201">
        <v>69.39</v>
      </c>
      <c r="K20" s="204">
        <v>86.73</v>
      </c>
      <c r="L20" s="184">
        <v>2</v>
      </c>
      <c r="M20" s="185">
        <v>3.12</v>
      </c>
      <c r="N20" s="205">
        <v>21.84</v>
      </c>
      <c r="O20" s="206">
        <v>27.3</v>
      </c>
      <c r="P20" s="201">
        <v>15.3</v>
      </c>
      <c r="Q20" s="201">
        <v>18.3</v>
      </c>
      <c r="R20" s="201">
        <v>0.6</v>
      </c>
      <c r="S20" s="201">
        <v>0.9</v>
      </c>
      <c r="T20" s="201">
        <v>2.4300000000000002</v>
      </c>
      <c r="U20" s="204">
        <v>3.04</v>
      </c>
      <c r="V20" s="209">
        <v>0.02</v>
      </c>
      <c r="W20" s="210">
        <v>3.0000000000000001E-3</v>
      </c>
      <c r="X20" s="201">
        <v>0</v>
      </c>
      <c r="Y20" s="201">
        <v>0</v>
      </c>
      <c r="Z20" s="208">
        <v>0.16</v>
      </c>
      <c r="AA20" s="208">
        <v>0.26</v>
      </c>
      <c r="AB20" s="206">
        <v>0.62</v>
      </c>
      <c r="AC20" s="206">
        <v>0.78</v>
      </c>
      <c r="AD20" s="201">
        <v>0</v>
      </c>
      <c r="AE20" s="201">
        <v>0</v>
      </c>
      <c r="AF20" s="206">
        <v>0</v>
      </c>
      <c r="AG20" s="206">
        <v>0</v>
      </c>
      <c r="AH20" s="206">
        <v>15.45</v>
      </c>
      <c r="AI20" s="207">
        <v>20</v>
      </c>
      <c r="AJ20" s="693"/>
      <c r="AK20" s="623"/>
    </row>
    <row r="21" spans="1:38" ht="69.75" customHeight="1">
      <c r="A21" s="62" t="s">
        <v>20</v>
      </c>
      <c r="B21" s="196">
        <v>30</v>
      </c>
      <c r="C21" s="279">
        <v>50</v>
      </c>
      <c r="D21" s="189">
        <v>3</v>
      </c>
      <c r="E21" s="190">
        <v>3.95</v>
      </c>
      <c r="F21" s="190">
        <v>1.1599999999999999</v>
      </c>
      <c r="G21" s="190">
        <v>1.5</v>
      </c>
      <c r="H21" s="190">
        <v>20.56</v>
      </c>
      <c r="I21" s="190">
        <v>24.15</v>
      </c>
      <c r="J21" s="190">
        <v>104.68</v>
      </c>
      <c r="K21" s="191">
        <v>119.45</v>
      </c>
      <c r="L21" s="192">
        <v>2</v>
      </c>
      <c r="M21" s="193">
        <v>2</v>
      </c>
      <c r="N21" s="189">
        <v>9.4</v>
      </c>
      <c r="O21" s="190">
        <v>11.5</v>
      </c>
      <c r="P21" s="190">
        <v>2.5</v>
      </c>
      <c r="Q21" s="190">
        <v>3.5</v>
      </c>
      <c r="R21" s="190">
        <v>0.5</v>
      </c>
      <c r="S21" s="190">
        <v>0.5</v>
      </c>
      <c r="T21" s="190">
        <v>32</v>
      </c>
      <c r="U21" s="191">
        <v>34</v>
      </c>
      <c r="V21" s="189">
        <v>0</v>
      </c>
      <c r="W21" s="190">
        <v>0</v>
      </c>
      <c r="X21" s="190">
        <v>0.7</v>
      </c>
      <c r="Y21" s="190">
        <v>0.7</v>
      </c>
      <c r="Z21" s="211">
        <v>0</v>
      </c>
      <c r="AA21" s="211">
        <v>0</v>
      </c>
      <c r="AB21" s="190">
        <v>0</v>
      </c>
      <c r="AC21" s="190">
        <v>0</v>
      </c>
      <c r="AD21" s="457">
        <v>0</v>
      </c>
      <c r="AE21" s="190">
        <v>0</v>
      </c>
      <c r="AF21" s="190">
        <v>0</v>
      </c>
      <c r="AG21" s="190">
        <v>0</v>
      </c>
      <c r="AH21" s="190">
        <v>12.4</v>
      </c>
      <c r="AI21" s="191">
        <v>15.5</v>
      </c>
      <c r="AJ21" s="777">
        <v>18</v>
      </c>
      <c r="AK21" s="618" t="s">
        <v>42</v>
      </c>
    </row>
    <row r="22" spans="1:38" ht="19.5" thickBot="1">
      <c r="A22" s="635" t="s">
        <v>5</v>
      </c>
      <c r="B22" s="851">
        <f>B15+B16+B17+B18+B19+B20+B21</f>
        <v>760</v>
      </c>
      <c r="C22" s="852">
        <f>C15+C16+C17+C18+C19+C20+C21</f>
        <v>950</v>
      </c>
      <c r="D22" s="853">
        <f t="shared" ref="D22:AC22" si="1">SUM(D15:D21)</f>
        <v>21.480000000000004</v>
      </c>
      <c r="E22" s="836">
        <f t="shared" si="1"/>
        <v>26.83</v>
      </c>
      <c r="F22" s="836">
        <f t="shared" si="1"/>
        <v>17.279999999999998</v>
      </c>
      <c r="G22" s="836">
        <f t="shared" si="1"/>
        <v>20.990000000000002</v>
      </c>
      <c r="H22" s="836">
        <f t="shared" si="1"/>
        <v>117.05</v>
      </c>
      <c r="I22" s="836">
        <f t="shared" si="1"/>
        <v>159.44</v>
      </c>
      <c r="J22" s="836">
        <f t="shared" si="1"/>
        <v>759.46</v>
      </c>
      <c r="K22" s="837">
        <f t="shared" si="1"/>
        <v>935.28</v>
      </c>
      <c r="L22" s="854">
        <f t="shared" si="1"/>
        <v>148.51</v>
      </c>
      <c r="M22" s="855">
        <f t="shared" si="1"/>
        <v>168.02</v>
      </c>
      <c r="N22" s="853">
        <f t="shared" si="1"/>
        <v>139.79999999999998</v>
      </c>
      <c r="O22" s="836">
        <f t="shared" si="1"/>
        <v>177.33</v>
      </c>
      <c r="P22" s="836">
        <f t="shared" si="1"/>
        <v>67.39</v>
      </c>
      <c r="Q22" s="836">
        <f t="shared" si="1"/>
        <v>92.73</v>
      </c>
      <c r="R22" s="836">
        <f t="shared" si="1"/>
        <v>138.06</v>
      </c>
      <c r="S22" s="836">
        <f t="shared" si="1"/>
        <v>150.72999999999999</v>
      </c>
      <c r="T22" s="836">
        <f t="shared" si="1"/>
        <v>312.59000000000003</v>
      </c>
      <c r="U22" s="837">
        <f t="shared" si="1"/>
        <v>383.81000000000006</v>
      </c>
      <c r="V22" s="853">
        <f t="shared" si="1"/>
        <v>20.5</v>
      </c>
      <c r="W22" s="836">
        <f t="shared" si="1"/>
        <v>25.823</v>
      </c>
      <c r="X22" s="836">
        <f t="shared" si="1"/>
        <v>2.0700000000000003</v>
      </c>
      <c r="Y22" s="836">
        <f t="shared" si="1"/>
        <v>2.29</v>
      </c>
      <c r="Z22" s="856">
        <f t="shared" si="1"/>
        <v>9.4759999999999991</v>
      </c>
      <c r="AA22" s="856">
        <f t="shared" si="1"/>
        <v>11.32</v>
      </c>
      <c r="AB22" s="836">
        <f t="shared" si="1"/>
        <v>8.4699999999999989</v>
      </c>
      <c r="AC22" s="836">
        <f t="shared" si="1"/>
        <v>12.04</v>
      </c>
      <c r="AD22" s="836">
        <f t="shared" ref="AD22:AI22" si="2">SUM(AD15:AD21)</f>
        <v>23.71</v>
      </c>
      <c r="AE22" s="836">
        <f t="shared" si="2"/>
        <v>25.439999999999998</v>
      </c>
      <c r="AF22" s="857">
        <f t="shared" si="2"/>
        <v>8.9499999999999993</v>
      </c>
      <c r="AG22" s="857">
        <f t="shared" si="2"/>
        <v>10.039999999999999</v>
      </c>
      <c r="AH22" s="857">
        <f t="shared" si="2"/>
        <v>51.88</v>
      </c>
      <c r="AI22" s="858">
        <f t="shared" si="2"/>
        <v>65.53</v>
      </c>
      <c r="AJ22" s="838"/>
      <c r="AK22" s="646"/>
    </row>
    <row r="23" spans="1:38" ht="19.5" thickBot="1">
      <c r="A23" s="1102" t="s">
        <v>139</v>
      </c>
      <c r="B23" s="1103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3"/>
      <c r="N23" s="1103"/>
      <c r="O23" s="1103"/>
      <c r="P23" s="1103"/>
      <c r="Q23" s="1103"/>
      <c r="R23" s="1103"/>
      <c r="S23" s="1103"/>
      <c r="T23" s="1103"/>
      <c r="U23" s="1103"/>
      <c r="V23" s="1103"/>
      <c r="W23" s="1103"/>
      <c r="X23" s="1103"/>
      <c r="Y23" s="1103"/>
      <c r="Z23" s="1103"/>
      <c r="AA23" s="1103"/>
      <c r="AB23" s="1103"/>
      <c r="AC23" s="1103"/>
      <c r="AD23" s="1103"/>
      <c r="AE23" s="1103"/>
      <c r="AF23" s="1103"/>
      <c r="AG23" s="1103"/>
      <c r="AH23" s="1103"/>
      <c r="AI23" s="1103"/>
      <c r="AJ23" s="1103"/>
      <c r="AK23" s="1104"/>
    </row>
    <row r="24" spans="1:38" ht="18.75">
      <c r="A24" s="839" t="s">
        <v>4</v>
      </c>
      <c r="B24" s="180">
        <v>100</v>
      </c>
      <c r="C24" s="181">
        <v>100</v>
      </c>
      <c r="D24" s="182">
        <v>1.44</v>
      </c>
      <c r="E24" s="183">
        <v>1.44</v>
      </c>
      <c r="F24" s="183">
        <v>0.32</v>
      </c>
      <c r="G24" s="183">
        <v>0.32</v>
      </c>
      <c r="H24" s="183">
        <v>12.96</v>
      </c>
      <c r="I24" s="183">
        <v>12.96</v>
      </c>
      <c r="J24" s="183">
        <v>64.13</v>
      </c>
      <c r="K24" s="845">
        <v>64.13</v>
      </c>
      <c r="L24" s="732"/>
      <c r="M24" s="733"/>
      <c r="N24" s="182">
        <v>35</v>
      </c>
      <c r="O24" s="183">
        <v>35</v>
      </c>
      <c r="P24" s="183">
        <v>6.5</v>
      </c>
      <c r="Q24" s="183">
        <v>6.5</v>
      </c>
      <c r="R24" s="183">
        <v>0.3</v>
      </c>
      <c r="S24" s="183">
        <v>0.3</v>
      </c>
      <c r="T24" s="183">
        <v>23</v>
      </c>
      <c r="U24" s="845">
        <v>23</v>
      </c>
      <c r="V24" s="182">
        <v>0</v>
      </c>
      <c r="W24" s="183">
        <v>0</v>
      </c>
      <c r="X24" s="183">
        <v>0.2</v>
      </c>
      <c r="Y24" s="183">
        <v>0.2</v>
      </c>
      <c r="Z24" s="847">
        <v>0.04</v>
      </c>
      <c r="AA24" s="847">
        <v>0.04</v>
      </c>
      <c r="AB24" s="183">
        <v>30</v>
      </c>
      <c r="AC24" s="183">
        <v>30</v>
      </c>
      <c r="AD24" s="183">
        <v>0.05</v>
      </c>
      <c r="AE24" s="183">
        <v>0.05</v>
      </c>
      <c r="AF24" s="162">
        <v>3.2</v>
      </c>
      <c r="AG24" s="162">
        <v>3.2</v>
      </c>
      <c r="AH24" s="162">
        <v>0.8</v>
      </c>
      <c r="AI24" s="163">
        <v>0.8</v>
      </c>
      <c r="AJ24" s="748"/>
      <c r="AK24" s="860"/>
    </row>
    <row r="25" spans="1:38" ht="49.5" customHeight="1">
      <c r="A25" s="63" t="s">
        <v>121</v>
      </c>
      <c r="B25" s="198">
        <v>50</v>
      </c>
      <c r="C25" s="199">
        <v>50</v>
      </c>
      <c r="D25" s="200">
        <v>3.78</v>
      </c>
      <c r="E25" s="201">
        <v>3.78</v>
      </c>
      <c r="F25" s="201">
        <v>5.39</v>
      </c>
      <c r="G25" s="201">
        <v>5.39</v>
      </c>
      <c r="H25" s="201">
        <v>23.61</v>
      </c>
      <c r="I25" s="201">
        <v>23.61</v>
      </c>
      <c r="J25" s="201">
        <v>159.86000000000001</v>
      </c>
      <c r="K25" s="204">
        <v>159.86000000000001</v>
      </c>
      <c r="L25" s="184"/>
      <c r="M25" s="185"/>
      <c r="N25" s="205">
        <v>0.5</v>
      </c>
      <c r="O25" s="206">
        <v>0.5</v>
      </c>
      <c r="P25" s="206">
        <v>7</v>
      </c>
      <c r="Q25" s="206">
        <v>7</v>
      </c>
      <c r="R25" s="206">
        <v>0.65</v>
      </c>
      <c r="S25" s="206">
        <v>0.65</v>
      </c>
      <c r="T25" s="206">
        <v>35</v>
      </c>
      <c r="U25" s="207">
        <v>35</v>
      </c>
      <c r="V25" s="205">
        <v>2</v>
      </c>
      <c r="W25" s="206">
        <v>2</v>
      </c>
      <c r="X25" s="206">
        <v>2.33</v>
      </c>
      <c r="Y25" s="206">
        <v>2.33</v>
      </c>
      <c r="Z25" s="208">
        <v>0.6</v>
      </c>
      <c r="AA25" s="208">
        <v>0.6</v>
      </c>
      <c r="AB25" s="206">
        <v>0</v>
      </c>
      <c r="AC25" s="206">
        <v>0</v>
      </c>
      <c r="AD25" s="201">
        <v>0</v>
      </c>
      <c r="AE25" s="201">
        <v>0</v>
      </c>
      <c r="AF25" s="206">
        <v>0</v>
      </c>
      <c r="AG25" s="206">
        <v>0</v>
      </c>
      <c r="AH25" s="206">
        <v>0</v>
      </c>
      <c r="AI25" s="207">
        <v>0</v>
      </c>
      <c r="AJ25" s="693">
        <v>424</v>
      </c>
      <c r="AK25" s="618" t="s">
        <v>44</v>
      </c>
    </row>
    <row r="26" spans="1:38" ht="50.25" customHeight="1">
      <c r="A26" s="92" t="s">
        <v>70</v>
      </c>
      <c r="B26" s="78">
        <v>180</v>
      </c>
      <c r="C26" s="135">
        <v>200</v>
      </c>
      <c r="D26" s="433">
        <v>5.22</v>
      </c>
      <c r="E26" s="415">
        <v>5.8</v>
      </c>
      <c r="F26" s="415">
        <v>2.88</v>
      </c>
      <c r="G26" s="415">
        <v>3.2</v>
      </c>
      <c r="H26" s="415">
        <v>7.56</v>
      </c>
      <c r="I26" s="415">
        <v>8.4</v>
      </c>
      <c r="J26" s="415">
        <v>91.8</v>
      </c>
      <c r="K26" s="416">
        <v>102</v>
      </c>
      <c r="L26" s="434">
        <v>20.8</v>
      </c>
      <c r="M26" s="435">
        <v>20.8</v>
      </c>
      <c r="N26" s="433">
        <v>223.2</v>
      </c>
      <c r="O26" s="415">
        <v>248</v>
      </c>
      <c r="P26" s="415">
        <v>12.6</v>
      </c>
      <c r="Q26" s="415">
        <v>14</v>
      </c>
      <c r="R26" s="415">
        <v>0.18</v>
      </c>
      <c r="S26" s="415">
        <v>0.2</v>
      </c>
      <c r="T26" s="415">
        <v>75.599999999999994</v>
      </c>
      <c r="U26" s="416">
        <v>84</v>
      </c>
      <c r="V26" s="433">
        <v>36</v>
      </c>
      <c r="W26" s="415">
        <v>40</v>
      </c>
      <c r="X26" s="415">
        <v>0</v>
      </c>
      <c r="Y26" s="415">
        <v>0</v>
      </c>
      <c r="Z26" s="431">
        <v>3.5999999999999997E-2</v>
      </c>
      <c r="AA26" s="431">
        <v>0.04</v>
      </c>
      <c r="AB26" s="415">
        <v>0.54</v>
      </c>
      <c r="AC26" s="415">
        <v>0.6</v>
      </c>
      <c r="AD26" s="415">
        <v>0.27</v>
      </c>
      <c r="AE26" s="415">
        <v>0.34</v>
      </c>
      <c r="AF26" s="415">
        <v>1.62</v>
      </c>
      <c r="AG26" s="415">
        <v>1.8</v>
      </c>
      <c r="AH26" s="415">
        <v>3.6</v>
      </c>
      <c r="AI26" s="416">
        <v>4</v>
      </c>
      <c r="AJ26" s="859">
        <v>386</v>
      </c>
      <c r="AK26" s="625" t="s">
        <v>44</v>
      </c>
      <c r="AL26" s="47"/>
    </row>
    <row r="27" spans="1:38" ht="18.75">
      <c r="A27" s="66" t="s">
        <v>5</v>
      </c>
      <c r="B27" s="481">
        <f>B24+B25+B26</f>
        <v>330</v>
      </c>
      <c r="C27" s="482">
        <f>C24+C25+C26</f>
        <v>350</v>
      </c>
      <c r="D27" s="212">
        <f t="shared" ref="D27:M27" si="3">SUM(D24:D26)</f>
        <v>10.44</v>
      </c>
      <c r="E27" s="202">
        <f t="shared" si="3"/>
        <v>11.02</v>
      </c>
      <c r="F27" s="202">
        <f t="shared" si="3"/>
        <v>8.59</v>
      </c>
      <c r="G27" s="202">
        <f t="shared" si="3"/>
        <v>8.91</v>
      </c>
      <c r="H27" s="202">
        <f t="shared" si="3"/>
        <v>44.13</v>
      </c>
      <c r="I27" s="202">
        <f t="shared" si="3"/>
        <v>44.97</v>
      </c>
      <c r="J27" s="202">
        <f t="shared" si="3"/>
        <v>315.79000000000002</v>
      </c>
      <c r="K27" s="203">
        <f t="shared" si="3"/>
        <v>325.99</v>
      </c>
      <c r="L27" s="213">
        <f t="shared" si="3"/>
        <v>20.8</v>
      </c>
      <c r="M27" s="214">
        <f t="shared" si="3"/>
        <v>20.8</v>
      </c>
      <c r="N27" s="212">
        <f t="shared" ref="N27:AC27" si="4">SUM(N24:N26)</f>
        <v>258.7</v>
      </c>
      <c r="O27" s="202">
        <f t="shared" si="4"/>
        <v>283.5</v>
      </c>
      <c r="P27" s="202">
        <f t="shared" si="4"/>
        <v>26.1</v>
      </c>
      <c r="Q27" s="202">
        <f t="shared" si="4"/>
        <v>27.5</v>
      </c>
      <c r="R27" s="202">
        <f t="shared" si="4"/>
        <v>1.1299999999999999</v>
      </c>
      <c r="S27" s="202">
        <f t="shared" si="4"/>
        <v>1.1499999999999999</v>
      </c>
      <c r="T27" s="202">
        <f t="shared" si="4"/>
        <v>133.6</v>
      </c>
      <c r="U27" s="203">
        <f t="shared" si="4"/>
        <v>142</v>
      </c>
      <c r="V27" s="212">
        <f t="shared" si="4"/>
        <v>38</v>
      </c>
      <c r="W27" s="202">
        <f t="shared" si="4"/>
        <v>42</v>
      </c>
      <c r="X27" s="202">
        <f t="shared" si="4"/>
        <v>2.5300000000000002</v>
      </c>
      <c r="Y27" s="202">
        <f t="shared" si="4"/>
        <v>2.5300000000000002</v>
      </c>
      <c r="Z27" s="215">
        <f t="shared" si="4"/>
        <v>0.67600000000000005</v>
      </c>
      <c r="AA27" s="215">
        <f t="shared" si="4"/>
        <v>0.68</v>
      </c>
      <c r="AB27" s="202">
        <f t="shared" si="4"/>
        <v>30.54</v>
      </c>
      <c r="AC27" s="202">
        <f t="shared" si="4"/>
        <v>30.6</v>
      </c>
      <c r="AD27" s="202">
        <f t="shared" ref="AD27:AI27" si="5">SUM(AD24:AD26)</f>
        <v>0.32</v>
      </c>
      <c r="AE27" s="202">
        <f t="shared" si="5"/>
        <v>0.39</v>
      </c>
      <c r="AF27" s="458">
        <f t="shared" si="5"/>
        <v>4.82</v>
      </c>
      <c r="AG27" s="458">
        <f t="shared" si="5"/>
        <v>5</v>
      </c>
      <c r="AH27" s="458">
        <f t="shared" si="5"/>
        <v>4.4000000000000004</v>
      </c>
      <c r="AI27" s="459">
        <f t="shared" si="5"/>
        <v>4.8</v>
      </c>
      <c r="AJ27" s="693"/>
      <c r="AK27" s="621"/>
    </row>
    <row r="28" spans="1:38" ht="19.5" thickBot="1">
      <c r="A28" s="66" t="s">
        <v>6</v>
      </c>
      <c r="B28" s="174"/>
      <c r="C28" s="175"/>
      <c r="D28" s="846">
        <f>D13+D22+D27</f>
        <v>53.52</v>
      </c>
      <c r="E28" s="827">
        <f t="shared" ref="E28:K28" si="6">E27+E22+E13</f>
        <v>59.55</v>
      </c>
      <c r="F28" s="827">
        <f t="shared" si="6"/>
        <v>55.47</v>
      </c>
      <c r="G28" s="827">
        <f t="shared" si="6"/>
        <v>67.800000000000011</v>
      </c>
      <c r="H28" s="827">
        <f t="shared" si="6"/>
        <v>249.18</v>
      </c>
      <c r="I28" s="827">
        <f t="shared" si="6"/>
        <v>292.51</v>
      </c>
      <c r="J28" s="827">
        <f t="shared" si="6"/>
        <v>1780.05</v>
      </c>
      <c r="K28" s="828">
        <f t="shared" si="6"/>
        <v>2040.97</v>
      </c>
      <c r="L28" s="460"/>
      <c r="M28" s="461"/>
      <c r="N28" s="846">
        <f t="shared" ref="N28:AC28" si="7">N27+N22+N13</f>
        <v>623.20000000000005</v>
      </c>
      <c r="O28" s="827">
        <f t="shared" si="7"/>
        <v>686.73</v>
      </c>
      <c r="P28" s="827">
        <f t="shared" si="7"/>
        <v>148.12</v>
      </c>
      <c r="Q28" s="827">
        <f t="shared" si="7"/>
        <v>174.87</v>
      </c>
      <c r="R28" s="827">
        <f t="shared" si="7"/>
        <v>249.99</v>
      </c>
      <c r="S28" s="827">
        <f t="shared" si="7"/>
        <v>262.68</v>
      </c>
      <c r="T28" s="827">
        <f t="shared" si="7"/>
        <v>837.19</v>
      </c>
      <c r="U28" s="828">
        <f t="shared" si="7"/>
        <v>918.71</v>
      </c>
      <c r="V28" s="846">
        <f t="shared" si="7"/>
        <v>193.5</v>
      </c>
      <c r="W28" s="827">
        <f t="shared" si="7"/>
        <v>232.82300000000001</v>
      </c>
      <c r="X28" s="827">
        <f t="shared" si="7"/>
        <v>6.1000000000000005</v>
      </c>
      <c r="Y28" s="827">
        <f t="shared" si="7"/>
        <v>6.42</v>
      </c>
      <c r="Z28" s="451">
        <f t="shared" si="7"/>
        <v>11.052</v>
      </c>
      <c r="AA28" s="451">
        <f t="shared" si="7"/>
        <v>12.9</v>
      </c>
      <c r="AB28" s="827">
        <f t="shared" si="7"/>
        <v>40.01</v>
      </c>
      <c r="AC28" s="827">
        <f t="shared" si="7"/>
        <v>43.64</v>
      </c>
      <c r="AD28" s="827">
        <v>1</v>
      </c>
      <c r="AE28" s="827">
        <v>1.2</v>
      </c>
      <c r="AF28" s="447">
        <f>AF27+AF22+AF13</f>
        <v>25.07</v>
      </c>
      <c r="AG28" s="447">
        <f>AG27+AG22+AG13</f>
        <v>27.240000000000002</v>
      </c>
      <c r="AH28" s="452">
        <v>73.52</v>
      </c>
      <c r="AI28" s="453">
        <v>90.86</v>
      </c>
      <c r="AJ28" s="778"/>
      <c r="AK28" s="861"/>
    </row>
    <row r="29" spans="1:38">
      <c r="A29">
        <v>8</v>
      </c>
      <c r="B29" s="50"/>
      <c r="C29" s="50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7"/>
      <c r="AJ29" s="403"/>
    </row>
    <row r="30" spans="1:38"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</row>
  </sheetData>
  <mergeCells count="26">
    <mergeCell ref="F4:G5"/>
    <mergeCell ref="H4:I5"/>
    <mergeCell ref="J4:K5"/>
    <mergeCell ref="A7:AK7"/>
    <mergeCell ref="A14:AK14"/>
    <mergeCell ref="A23:AK23"/>
    <mergeCell ref="AJ4:AJ6"/>
    <mergeCell ref="AK4:AK6"/>
    <mergeCell ref="AH5:AI5"/>
    <mergeCell ref="AF5:AG5"/>
    <mergeCell ref="N5:O5"/>
    <mergeCell ref="P5:Q5"/>
    <mergeCell ref="R5:S5"/>
    <mergeCell ref="T5:U5"/>
    <mergeCell ref="V5:W5"/>
    <mergeCell ref="X5:Y5"/>
    <mergeCell ref="J3:S3"/>
    <mergeCell ref="A4:A6"/>
    <mergeCell ref="V4:AI4"/>
    <mergeCell ref="AD5:AE5"/>
    <mergeCell ref="L4:M5"/>
    <mergeCell ref="B4:C5"/>
    <mergeCell ref="D4:E5"/>
    <mergeCell ref="Z5:AA5"/>
    <mergeCell ref="AB5:AC5"/>
    <mergeCell ref="N4:U4"/>
  </mergeCells>
  <pageMargins left="0.11811023622047245" right="0.11811023622047245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29"/>
  <sheetViews>
    <sheetView topLeftCell="G1" zoomScaleNormal="100" workbookViewId="0">
      <selection activeCell="AH6" sqref="AH6:AI6"/>
    </sheetView>
  </sheetViews>
  <sheetFormatPr defaultRowHeight="12.75"/>
  <cols>
    <col min="1" max="1" width="37.85546875" customWidth="1"/>
    <col min="2" max="2" width="10" style="23" customWidth="1"/>
    <col min="3" max="3" width="12.7109375" style="23" customWidth="1"/>
    <col min="4" max="4" width="8.85546875" customWidth="1"/>
    <col min="5" max="5" width="8.140625" customWidth="1"/>
    <col min="6" max="6" width="7.28515625" customWidth="1"/>
    <col min="7" max="7" width="8.85546875" customWidth="1"/>
    <col min="8" max="9" width="9.28515625" bestFit="1" customWidth="1"/>
    <col min="10" max="11" width="9.5703125" bestFit="1" customWidth="1"/>
    <col min="12" max="13" width="0" hidden="1" customWidth="1"/>
    <col min="14" max="29" width="9.28515625" bestFit="1" customWidth="1"/>
    <col min="36" max="36" width="18.5703125" style="403" customWidth="1"/>
    <col min="37" max="37" width="30.7109375" customWidth="1"/>
  </cols>
  <sheetData>
    <row r="2" spans="1:37" ht="13.5" thickBot="1"/>
    <row r="3" spans="1:37" ht="22.15" customHeight="1" thickBot="1">
      <c r="C3" s="953"/>
      <c r="J3" s="999" t="s">
        <v>147</v>
      </c>
      <c r="K3" s="1000"/>
      <c r="L3" s="1000"/>
      <c r="M3" s="1000"/>
      <c r="N3" s="1000"/>
      <c r="O3" s="1000"/>
      <c r="P3" s="1000"/>
      <c r="Q3" s="1000"/>
      <c r="R3" s="1000"/>
      <c r="S3" s="1001"/>
    </row>
    <row r="4" spans="1:37" ht="22.15" customHeight="1">
      <c r="A4" s="990" t="s">
        <v>0</v>
      </c>
      <c r="B4" s="1134" t="s">
        <v>2</v>
      </c>
      <c r="C4" s="1135"/>
      <c r="D4" s="1138" t="s">
        <v>1</v>
      </c>
      <c r="E4" s="1139"/>
      <c r="F4" s="1139" t="s">
        <v>3</v>
      </c>
      <c r="G4" s="1139"/>
      <c r="H4" s="1139" t="s">
        <v>10</v>
      </c>
      <c r="I4" s="1139"/>
      <c r="J4" s="1139" t="s">
        <v>30</v>
      </c>
      <c r="K4" s="1142"/>
      <c r="L4" s="1081" t="s">
        <v>12</v>
      </c>
      <c r="M4" s="1082"/>
      <c r="N4" s="1151" t="s">
        <v>31</v>
      </c>
      <c r="O4" s="1152"/>
      <c r="P4" s="1152"/>
      <c r="Q4" s="1152"/>
      <c r="R4" s="1152"/>
      <c r="S4" s="1152"/>
      <c r="T4" s="1152"/>
      <c r="U4" s="1153"/>
      <c r="V4" s="1132" t="s">
        <v>16</v>
      </c>
      <c r="W4" s="1133"/>
      <c r="X4" s="1133"/>
      <c r="Y4" s="1133"/>
      <c r="Z4" s="1133"/>
      <c r="AA4" s="1133"/>
      <c r="AB4" s="1133"/>
      <c r="AC4" s="1133"/>
      <c r="AD4" s="1133"/>
      <c r="AE4" s="1133"/>
      <c r="AF4" s="1133"/>
      <c r="AG4" s="1133"/>
      <c r="AH4" s="1133"/>
      <c r="AI4" s="1133"/>
      <c r="AJ4" s="1147" t="s">
        <v>38</v>
      </c>
      <c r="AK4" s="1144" t="s">
        <v>39</v>
      </c>
    </row>
    <row r="5" spans="1:37" ht="22.15" customHeight="1" thickBot="1">
      <c r="A5" s="991"/>
      <c r="B5" s="1136"/>
      <c r="C5" s="1137"/>
      <c r="D5" s="1140"/>
      <c r="E5" s="1141"/>
      <c r="F5" s="1141"/>
      <c r="G5" s="1141"/>
      <c r="H5" s="1141"/>
      <c r="I5" s="1141"/>
      <c r="J5" s="1141"/>
      <c r="K5" s="1143"/>
      <c r="L5" s="1081"/>
      <c r="M5" s="1082"/>
      <c r="N5" s="1150" t="s">
        <v>40</v>
      </c>
      <c r="O5" s="1128"/>
      <c r="P5" s="1128" t="s">
        <v>34</v>
      </c>
      <c r="Q5" s="1128"/>
      <c r="R5" s="1128" t="s">
        <v>35</v>
      </c>
      <c r="S5" s="1128"/>
      <c r="T5" s="1128" t="s">
        <v>33</v>
      </c>
      <c r="U5" s="1129"/>
      <c r="V5" s="1130" t="s">
        <v>84</v>
      </c>
      <c r="W5" s="1131"/>
      <c r="X5" s="1131" t="s">
        <v>41</v>
      </c>
      <c r="Y5" s="1131"/>
      <c r="Z5" s="1131" t="s">
        <v>32</v>
      </c>
      <c r="AA5" s="1131"/>
      <c r="AB5" s="1131" t="s">
        <v>17</v>
      </c>
      <c r="AC5" s="1131"/>
      <c r="AD5" s="1131" t="s">
        <v>36</v>
      </c>
      <c r="AE5" s="1131"/>
      <c r="AF5" s="1131" t="s">
        <v>86</v>
      </c>
      <c r="AG5" s="1131"/>
      <c r="AH5" s="1131" t="s">
        <v>85</v>
      </c>
      <c r="AI5" s="1149"/>
      <c r="AJ5" s="1148"/>
      <c r="AK5" s="1145"/>
    </row>
    <row r="6" spans="1:37" ht="22.15" customHeight="1" thickBot="1">
      <c r="A6" s="991"/>
      <c r="B6" s="511" t="s">
        <v>155</v>
      </c>
      <c r="C6" s="512" t="s">
        <v>156</v>
      </c>
      <c r="D6" s="511" t="s">
        <v>155</v>
      </c>
      <c r="E6" s="512" t="s">
        <v>156</v>
      </c>
      <c r="F6" s="511" t="s">
        <v>155</v>
      </c>
      <c r="G6" s="512" t="s">
        <v>156</v>
      </c>
      <c r="H6" s="511" t="s">
        <v>155</v>
      </c>
      <c r="I6" s="512" t="s">
        <v>156</v>
      </c>
      <c r="J6" s="511" t="s">
        <v>155</v>
      </c>
      <c r="K6" s="512" t="s">
        <v>156</v>
      </c>
      <c r="L6" s="288" t="s">
        <v>13</v>
      </c>
      <c r="M6" s="289" t="s">
        <v>14</v>
      </c>
      <c r="N6" s="511" t="s">
        <v>155</v>
      </c>
      <c r="O6" s="512" t="s">
        <v>156</v>
      </c>
      <c r="P6" s="511" t="s">
        <v>155</v>
      </c>
      <c r="Q6" s="512" t="s">
        <v>156</v>
      </c>
      <c r="R6" s="511" t="s">
        <v>155</v>
      </c>
      <c r="S6" s="512" t="s">
        <v>156</v>
      </c>
      <c r="T6" s="511" t="s">
        <v>155</v>
      </c>
      <c r="U6" s="512" t="s">
        <v>156</v>
      </c>
      <c r="V6" s="511" t="s">
        <v>155</v>
      </c>
      <c r="W6" s="512" t="s">
        <v>156</v>
      </c>
      <c r="X6" s="511" t="s">
        <v>155</v>
      </c>
      <c r="Y6" s="512" t="s">
        <v>156</v>
      </c>
      <c r="Z6" s="511" t="s">
        <v>155</v>
      </c>
      <c r="AA6" s="512" t="s">
        <v>156</v>
      </c>
      <c r="AB6" s="511" t="s">
        <v>155</v>
      </c>
      <c r="AC6" s="512" t="s">
        <v>156</v>
      </c>
      <c r="AD6" s="511" t="s">
        <v>155</v>
      </c>
      <c r="AE6" s="512" t="s">
        <v>156</v>
      </c>
      <c r="AF6" s="511" t="s">
        <v>155</v>
      </c>
      <c r="AG6" s="512" t="s">
        <v>156</v>
      </c>
      <c r="AH6" s="511" t="s">
        <v>155</v>
      </c>
      <c r="AI6" s="512" t="s">
        <v>156</v>
      </c>
      <c r="AJ6" s="1148"/>
      <c r="AK6" s="1146"/>
    </row>
    <row r="7" spans="1:37" ht="22.15" customHeight="1" thickBot="1">
      <c r="A7" s="984" t="s">
        <v>148</v>
      </c>
      <c r="B7" s="985"/>
      <c r="C7" s="985"/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5"/>
      <c r="R7" s="985"/>
      <c r="S7" s="985"/>
      <c r="T7" s="985"/>
      <c r="U7" s="985"/>
      <c r="V7" s="985"/>
      <c r="W7" s="985"/>
      <c r="X7" s="985"/>
      <c r="Y7" s="985"/>
      <c r="Z7" s="985"/>
      <c r="AA7" s="985"/>
      <c r="AB7" s="985"/>
      <c r="AC7" s="985"/>
      <c r="AD7" s="985"/>
      <c r="AE7" s="985"/>
      <c r="AF7" s="985"/>
      <c r="AG7" s="985"/>
      <c r="AH7" s="985"/>
      <c r="AI7" s="985"/>
      <c r="AJ7" s="1126"/>
      <c r="AK7" s="986"/>
    </row>
    <row r="8" spans="1:37" ht="44.25" customHeight="1">
      <c r="A8" s="534" t="s">
        <v>113</v>
      </c>
      <c r="B8" s="862">
        <v>200</v>
      </c>
      <c r="C8" s="863">
        <v>200</v>
      </c>
      <c r="D8" s="864">
        <v>20.9</v>
      </c>
      <c r="E8" s="865">
        <v>20.9</v>
      </c>
      <c r="F8" s="865">
        <v>22.5</v>
      </c>
      <c r="G8" s="865">
        <v>22.5</v>
      </c>
      <c r="H8" s="865">
        <v>3.9</v>
      </c>
      <c r="I8" s="865">
        <v>3.9</v>
      </c>
      <c r="J8" s="865">
        <v>301.39999999999998</v>
      </c>
      <c r="K8" s="866">
        <v>301.39999999999998</v>
      </c>
      <c r="L8" s="867">
        <v>5.52</v>
      </c>
      <c r="M8" s="868">
        <v>5.52</v>
      </c>
      <c r="N8" s="864">
        <v>157.1</v>
      </c>
      <c r="O8" s="865">
        <v>157.1</v>
      </c>
      <c r="P8" s="865">
        <v>26.5</v>
      </c>
      <c r="Q8" s="865">
        <v>26.5</v>
      </c>
      <c r="R8" s="865">
        <v>3.8</v>
      </c>
      <c r="S8" s="865">
        <v>3.8</v>
      </c>
      <c r="T8" s="865">
        <v>343.7</v>
      </c>
      <c r="U8" s="866">
        <v>343.7</v>
      </c>
      <c r="V8" s="864">
        <v>21.2</v>
      </c>
      <c r="W8" s="865">
        <v>21.2</v>
      </c>
      <c r="X8" s="865">
        <v>0.9</v>
      </c>
      <c r="Y8" s="865">
        <v>0.9</v>
      </c>
      <c r="Z8" s="865">
        <v>0.1</v>
      </c>
      <c r="AA8" s="865">
        <v>0.1</v>
      </c>
      <c r="AB8" s="865">
        <v>0.4</v>
      </c>
      <c r="AC8" s="865">
        <v>0.4</v>
      </c>
      <c r="AD8" s="865">
        <v>0.7</v>
      </c>
      <c r="AE8" s="869">
        <v>0.7</v>
      </c>
      <c r="AF8" s="865">
        <v>35.799999999999997</v>
      </c>
      <c r="AG8" s="865">
        <v>35.799999999999997</v>
      </c>
      <c r="AH8" s="865">
        <v>17.600000000000001</v>
      </c>
      <c r="AI8" s="868">
        <v>23.5</v>
      </c>
      <c r="AJ8" s="748">
        <v>232</v>
      </c>
      <c r="AK8" s="557" t="s">
        <v>42</v>
      </c>
    </row>
    <row r="9" spans="1:37" ht="48" customHeight="1">
      <c r="A9" s="321" t="s">
        <v>54</v>
      </c>
      <c r="B9" s="126">
        <v>200</v>
      </c>
      <c r="C9" s="127">
        <v>200</v>
      </c>
      <c r="D9" s="121">
        <v>0</v>
      </c>
      <c r="E9" s="122">
        <v>0</v>
      </c>
      <c r="F9" s="122">
        <v>0</v>
      </c>
      <c r="G9" s="122">
        <v>0</v>
      </c>
      <c r="H9" s="122">
        <v>6</v>
      </c>
      <c r="I9" s="122">
        <v>6</v>
      </c>
      <c r="J9" s="122">
        <v>24</v>
      </c>
      <c r="K9" s="123">
        <v>24</v>
      </c>
      <c r="L9" s="124">
        <v>2</v>
      </c>
      <c r="M9" s="125">
        <v>2</v>
      </c>
      <c r="N9" s="121">
        <v>3.6</v>
      </c>
      <c r="O9" s="122">
        <v>3.6</v>
      </c>
      <c r="P9" s="122">
        <v>0</v>
      </c>
      <c r="Q9" s="122">
        <v>0</v>
      </c>
      <c r="R9" s="122">
        <v>0</v>
      </c>
      <c r="S9" s="122">
        <v>0</v>
      </c>
      <c r="T9" s="122">
        <v>5.8</v>
      </c>
      <c r="U9" s="123">
        <v>5.8</v>
      </c>
      <c r="V9" s="121">
        <v>0</v>
      </c>
      <c r="W9" s="122">
        <v>0</v>
      </c>
      <c r="X9" s="122">
        <v>0</v>
      </c>
      <c r="Y9" s="122">
        <v>0</v>
      </c>
      <c r="Z9" s="122">
        <v>0</v>
      </c>
      <c r="AA9" s="122">
        <v>0</v>
      </c>
      <c r="AB9" s="122">
        <v>0</v>
      </c>
      <c r="AC9" s="122">
        <v>0</v>
      </c>
      <c r="AD9" s="122">
        <v>0</v>
      </c>
      <c r="AE9" s="114">
        <v>0</v>
      </c>
      <c r="AF9" s="122">
        <v>0</v>
      </c>
      <c r="AG9" s="122">
        <v>0</v>
      </c>
      <c r="AH9" s="122">
        <v>0</v>
      </c>
      <c r="AI9" s="125">
        <v>0</v>
      </c>
      <c r="AJ9" s="693">
        <v>420</v>
      </c>
      <c r="AK9" s="558" t="s">
        <v>42</v>
      </c>
    </row>
    <row r="10" spans="1:37" ht="39" customHeight="1">
      <c r="A10" s="346" t="s">
        <v>154</v>
      </c>
      <c r="B10" s="119">
        <v>50</v>
      </c>
      <c r="C10" s="120">
        <v>50</v>
      </c>
      <c r="D10" s="121">
        <v>4.4000000000000004</v>
      </c>
      <c r="E10" s="122">
        <v>4.4000000000000004</v>
      </c>
      <c r="F10" s="122">
        <v>3.8</v>
      </c>
      <c r="G10" s="122">
        <v>3.8</v>
      </c>
      <c r="H10" s="122">
        <v>26.5</v>
      </c>
      <c r="I10" s="122">
        <v>26.5</v>
      </c>
      <c r="J10" s="122">
        <v>157.69999999999999</v>
      </c>
      <c r="K10" s="123">
        <v>157.69999999999999</v>
      </c>
      <c r="L10" s="124"/>
      <c r="M10" s="125"/>
      <c r="N10" s="121">
        <v>27.9</v>
      </c>
      <c r="O10" s="122">
        <v>27.9</v>
      </c>
      <c r="P10" s="122">
        <v>8.5</v>
      </c>
      <c r="Q10" s="122">
        <v>8.5</v>
      </c>
      <c r="R10" s="122">
        <v>0.6</v>
      </c>
      <c r="S10" s="122">
        <v>0.6</v>
      </c>
      <c r="T10" s="122">
        <v>52.4</v>
      </c>
      <c r="U10" s="123">
        <v>52.4</v>
      </c>
      <c r="V10" s="121">
        <v>10.1</v>
      </c>
      <c r="W10" s="122">
        <v>10.1</v>
      </c>
      <c r="X10" s="122">
        <v>0.6</v>
      </c>
      <c r="Y10" s="122">
        <v>0.6</v>
      </c>
      <c r="Z10" s="122">
        <v>0.1</v>
      </c>
      <c r="AA10" s="122">
        <v>0.1</v>
      </c>
      <c r="AB10" s="122">
        <v>0.1</v>
      </c>
      <c r="AC10" s="122">
        <v>0.1</v>
      </c>
      <c r="AD10" s="122">
        <v>0.1</v>
      </c>
      <c r="AE10" s="114">
        <v>0.1</v>
      </c>
      <c r="AF10" s="122">
        <v>2.9</v>
      </c>
      <c r="AG10" s="122">
        <v>2.9</v>
      </c>
      <c r="AH10" s="122">
        <v>0</v>
      </c>
      <c r="AI10" s="125">
        <v>0</v>
      </c>
      <c r="AJ10" s="693">
        <v>551</v>
      </c>
      <c r="AK10" s="558" t="s">
        <v>42</v>
      </c>
    </row>
    <row r="11" spans="1:37" ht="39" customHeight="1">
      <c r="A11" s="62" t="s">
        <v>20</v>
      </c>
      <c r="B11" s="133">
        <v>60</v>
      </c>
      <c r="C11" s="127">
        <v>60</v>
      </c>
      <c r="D11" s="128">
        <v>4.5</v>
      </c>
      <c r="E11" s="129">
        <v>4.5</v>
      </c>
      <c r="F11" s="129">
        <v>1.7</v>
      </c>
      <c r="G11" s="129">
        <v>1.7</v>
      </c>
      <c r="H11" s="129">
        <v>30.8</v>
      </c>
      <c r="I11" s="129">
        <v>30.8</v>
      </c>
      <c r="J11" s="129">
        <v>157</v>
      </c>
      <c r="K11" s="130">
        <v>157</v>
      </c>
      <c r="L11" s="131">
        <v>2</v>
      </c>
      <c r="M11" s="132">
        <v>2</v>
      </c>
      <c r="N11" s="128">
        <v>14.1</v>
      </c>
      <c r="O11" s="129">
        <v>14.1</v>
      </c>
      <c r="P11" s="129">
        <v>7.8</v>
      </c>
      <c r="Q11" s="129">
        <v>7.8</v>
      </c>
      <c r="R11" s="129">
        <v>0.7</v>
      </c>
      <c r="S11" s="129">
        <v>0.7</v>
      </c>
      <c r="T11" s="129">
        <v>50.4</v>
      </c>
      <c r="U11" s="130">
        <v>50.4</v>
      </c>
      <c r="V11" s="128">
        <v>0</v>
      </c>
      <c r="W11" s="129">
        <v>0</v>
      </c>
      <c r="X11" s="129">
        <v>1</v>
      </c>
      <c r="Y11" s="129">
        <v>1</v>
      </c>
      <c r="Z11" s="129">
        <v>0.1</v>
      </c>
      <c r="AA11" s="129">
        <v>0.1</v>
      </c>
      <c r="AB11" s="129">
        <v>0</v>
      </c>
      <c r="AC11" s="129">
        <v>0</v>
      </c>
      <c r="AD11" s="165">
        <v>0</v>
      </c>
      <c r="AE11" s="129">
        <v>0</v>
      </c>
      <c r="AF11" s="129">
        <v>0</v>
      </c>
      <c r="AG11" s="129">
        <v>0</v>
      </c>
      <c r="AH11" s="129">
        <v>12.4</v>
      </c>
      <c r="AI11" s="132">
        <v>15.5</v>
      </c>
      <c r="AJ11" s="693">
        <v>18</v>
      </c>
      <c r="AK11" s="558" t="s">
        <v>42</v>
      </c>
    </row>
    <row r="12" spans="1:37" ht="19.5" thickBot="1">
      <c r="A12" s="526" t="s">
        <v>5</v>
      </c>
      <c r="B12" s="884">
        <f>SUM(B8:B11)</f>
        <v>510</v>
      </c>
      <c r="C12" s="885">
        <f>SUM(C8:C11)</f>
        <v>510</v>
      </c>
      <c r="D12" s="886">
        <f t="shared" ref="D12:AI12" si="0">SUM(D8:D11)</f>
        <v>29.799999999999997</v>
      </c>
      <c r="E12" s="887">
        <f t="shared" si="0"/>
        <v>29.799999999999997</v>
      </c>
      <c r="F12" s="887">
        <f t="shared" si="0"/>
        <v>28</v>
      </c>
      <c r="G12" s="887">
        <f t="shared" si="0"/>
        <v>28</v>
      </c>
      <c r="H12" s="887">
        <f t="shared" si="0"/>
        <v>67.2</v>
      </c>
      <c r="I12" s="887">
        <f t="shared" si="0"/>
        <v>67.2</v>
      </c>
      <c r="J12" s="887">
        <f t="shared" si="0"/>
        <v>640.09999999999991</v>
      </c>
      <c r="K12" s="888">
        <f t="shared" si="0"/>
        <v>640.09999999999991</v>
      </c>
      <c r="L12" s="889">
        <f t="shared" si="0"/>
        <v>9.52</v>
      </c>
      <c r="M12" s="890">
        <f t="shared" si="0"/>
        <v>9.52</v>
      </c>
      <c r="N12" s="886">
        <f t="shared" si="0"/>
        <v>202.7</v>
      </c>
      <c r="O12" s="887">
        <f t="shared" si="0"/>
        <v>202.7</v>
      </c>
      <c r="P12" s="887">
        <f t="shared" si="0"/>
        <v>42.8</v>
      </c>
      <c r="Q12" s="887">
        <f t="shared" si="0"/>
        <v>42.8</v>
      </c>
      <c r="R12" s="887">
        <f t="shared" si="0"/>
        <v>5.0999999999999996</v>
      </c>
      <c r="S12" s="887">
        <f t="shared" si="0"/>
        <v>5.0999999999999996</v>
      </c>
      <c r="T12" s="887">
        <f t="shared" si="0"/>
        <v>452.29999999999995</v>
      </c>
      <c r="U12" s="888">
        <f t="shared" si="0"/>
        <v>452.29999999999995</v>
      </c>
      <c r="V12" s="886">
        <f t="shared" si="0"/>
        <v>31.299999999999997</v>
      </c>
      <c r="W12" s="887">
        <f t="shared" si="0"/>
        <v>31.299999999999997</v>
      </c>
      <c r="X12" s="887">
        <f t="shared" si="0"/>
        <v>2.5</v>
      </c>
      <c r="Y12" s="887">
        <f t="shared" si="0"/>
        <v>2.5</v>
      </c>
      <c r="Z12" s="887">
        <f t="shared" si="0"/>
        <v>0.30000000000000004</v>
      </c>
      <c r="AA12" s="887">
        <f t="shared" si="0"/>
        <v>0.30000000000000004</v>
      </c>
      <c r="AB12" s="887">
        <f t="shared" si="0"/>
        <v>0.5</v>
      </c>
      <c r="AC12" s="887">
        <f t="shared" si="0"/>
        <v>0.5</v>
      </c>
      <c r="AD12" s="887">
        <f t="shared" si="0"/>
        <v>0.79999999999999993</v>
      </c>
      <c r="AE12" s="874">
        <f t="shared" si="0"/>
        <v>0.79999999999999993</v>
      </c>
      <c r="AF12" s="874">
        <f t="shared" si="0"/>
        <v>38.699999999999996</v>
      </c>
      <c r="AG12" s="874">
        <f t="shared" si="0"/>
        <v>38.699999999999996</v>
      </c>
      <c r="AH12" s="874">
        <f t="shared" si="0"/>
        <v>30</v>
      </c>
      <c r="AI12" s="915">
        <f t="shared" si="0"/>
        <v>39</v>
      </c>
      <c r="AJ12" s="778"/>
      <c r="AK12" s="916"/>
    </row>
    <row r="13" spans="1:37" ht="21" thickBot="1">
      <c r="A13" s="1031" t="s">
        <v>149</v>
      </c>
      <c r="B13" s="1032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2"/>
      <c r="X13" s="1032"/>
      <c r="Y13" s="1032"/>
      <c r="Z13" s="1032"/>
      <c r="AA13" s="1032"/>
      <c r="AB13" s="1032"/>
      <c r="AC13" s="1032"/>
      <c r="AD13" s="1032"/>
      <c r="AE13" s="1032"/>
      <c r="AF13" s="1032"/>
      <c r="AG13" s="1032"/>
      <c r="AH13" s="1032"/>
      <c r="AI13" s="1032"/>
      <c r="AJ13" s="1127"/>
      <c r="AK13" s="1033"/>
    </row>
    <row r="14" spans="1:37" ht="35.25" customHeight="1">
      <c r="A14" s="891" t="s">
        <v>87</v>
      </c>
      <c r="B14" s="892">
        <v>90</v>
      </c>
      <c r="C14" s="494">
        <v>100</v>
      </c>
      <c r="D14" s="893">
        <v>0.84</v>
      </c>
      <c r="E14" s="894">
        <v>1.41</v>
      </c>
      <c r="F14" s="894">
        <v>3.6</v>
      </c>
      <c r="G14" s="894">
        <v>6.01</v>
      </c>
      <c r="H14" s="894">
        <v>4.9000000000000004</v>
      </c>
      <c r="I14" s="894">
        <v>8.26</v>
      </c>
      <c r="J14" s="894">
        <v>55.6</v>
      </c>
      <c r="K14" s="895">
        <v>92.8</v>
      </c>
      <c r="L14" s="896">
        <v>10.88</v>
      </c>
      <c r="M14" s="897">
        <v>10.88</v>
      </c>
      <c r="N14" s="893">
        <v>21.3</v>
      </c>
      <c r="O14" s="894">
        <v>35.64</v>
      </c>
      <c r="P14" s="894">
        <v>9</v>
      </c>
      <c r="Q14" s="894">
        <v>10</v>
      </c>
      <c r="R14" s="894">
        <v>0.8</v>
      </c>
      <c r="S14" s="894">
        <v>1.32</v>
      </c>
      <c r="T14" s="894">
        <v>24</v>
      </c>
      <c r="U14" s="895">
        <v>40.619999999999997</v>
      </c>
      <c r="V14" s="893">
        <v>0</v>
      </c>
      <c r="W14" s="894">
        <v>0</v>
      </c>
      <c r="X14" s="894">
        <v>16.2</v>
      </c>
      <c r="Y14" s="894">
        <v>27</v>
      </c>
      <c r="Z14" s="499">
        <v>1.2E-2</v>
      </c>
      <c r="AA14" s="499">
        <v>0.02</v>
      </c>
      <c r="AB14" s="894">
        <v>4</v>
      </c>
      <c r="AC14" s="894">
        <v>6.65</v>
      </c>
      <c r="AD14" s="894">
        <v>0.1</v>
      </c>
      <c r="AE14" s="898">
        <v>0.18</v>
      </c>
      <c r="AF14" s="894">
        <v>2.2000000000000002</v>
      </c>
      <c r="AG14" s="894">
        <v>3.78</v>
      </c>
      <c r="AH14" s="894">
        <v>3.3</v>
      </c>
      <c r="AI14" s="895">
        <v>5.53</v>
      </c>
      <c r="AJ14" s="914">
        <v>52</v>
      </c>
      <c r="AK14" s="918" t="s">
        <v>44</v>
      </c>
    </row>
    <row r="15" spans="1:37" ht="37.5">
      <c r="A15" s="404" t="s">
        <v>79</v>
      </c>
      <c r="B15" s="134" t="str">
        <f>"200"</f>
        <v>200</v>
      </c>
      <c r="C15" s="135" t="str">
        <f>"250"</f>
        <v>250</v>
      </c>
      <c r="D15" s="421">
        <v>5.79</v>
      </c>
      <c r="E15" s="422">
        <v>6.82</v>
      </c>
      <c r="F15" s="422">
        <v>3.23</v>
      </c>
      <c r="G15" s="422">
        <v>4</v>
      </c>
      <c r="H15" s="422">
        <v>22.64</v>
      </c>
      <c r="I15" s="422">
        <v>25.93</v>
      </c>
      <c r="J15" s="422">
        <v>144.91</v>
      </c>
      <c r="K15" s="430">
        <v>169.33</v>
      </c>
      <c r="L15" s="425">
        <v>11.58</v>
      </c>
      <c r="M15" s="426">
        <v>16.190000000000001</v>
      </c>
      <c r="N15" s="421">
        <v>42.4</v>
      </c>
      <c r="O15" s="422">
        <v>53</v>
      </c>
      <c r="P15" s="428">
        <v>15</v>
      </c>
      <c r="Q15" s="428">
        <v>18</v>
      </c>
      <c r="R15" s="428">
        <v>1.84</v>
      </c>
      <c r="S15" s="428">
        <v>2</v>
      </c>
      <c r="T15" s="428">
        <v>76.2</v>
      </c>
      <c r="U15" s="429">
        <v>95.25</v>
      </c>
      <c r="V15" s="427">
        <v>0</v>
      </c>
      <c r="W15" s="428">
        <v>0</v>
      </c>
      <c r="X15" s="428">
        <v>17.8</v>
      </c>
      <c r="Y15" s="428">
        <v>22.25</v>
      </c>
      <c r="Z15" s="431">
        <v>0.48</v>
      </c>
      <c r="AA15" s="431">
        <v>0.6</v>
      </c>
      <c r="AB15" s="428">
        <v>0.8</v>
      </c>
      <c r="AC15" s="428">
        <v>1</v>
      </c>
      <c r="AD15" s="428">
        <v>0.05</v>
      </c>
      <c r="AE15" s="428">
        <v>7.0000000000000007E-2</v>
      </c>
      <c r="AF15" s="428">
        <v>1.66</v>
      </c>
      <c r="AG15" s="428">
        <v>2.08</v>
      </c>
      <c r="AH15" s="428">
        <v>3.64</v>
      </c>
      <c r="AI15" s="429">
        <v>4.55</v>
      </c>
      <c r="AJ15" s="870">
        <v>119</v>
      </c>
      <c r="AK15" s="919" t="s">
        <v>44</v>
      </c>
    </row>
    <row r="16" spans="1:37" s="487" customFormat="1" ht="24.75" customHeight="1">
      <c r="A16" s="486" t="s">
        <v>124</v>
      </c>
      <c r="B16" s="134">
        <v>240</v>
      </c>
      <c r="C16" s="135">
        <v>260</v>
      </c>
      <c r="D16" s="136">
        <v>22.1</v>
      </c>
      <c r="E16" s="114">
        <v>25.4</v>
      </c>
      <c r="F16" s="114">
        <v>22.8</v>
      </c>
      <c r="G16" s="114">
        <v>26.2</v>
      </c>
      <c r="H16" s="114">
        <v>13.2</v>
      </c>
      <c r="I16" s="114">
        <v>15.18</v>
      </c>
      <c r="J16" s="114">
        <v>347.1</v>
      </c>
      <c r="K16" s="139">
        <v>399</v>
      </c>
      <c r="L16" s="116"/>
      <c r="M16" s="115"/>
      <c r="N16" s="142">
        <v>97.58</v>
      </c>
      <c r="O16" s="143">
        <v>97.58</v>
      </c>
      <c r="P16" s="143">
        <v>18</v>
      </c>
      <c r="Q16" s="143">
        <v>18</v>
      </c>
      <c r="R16" s="144">
        <v>0.46</v>
      </c>
      <c r="S16" s="144">
        <v>0.46</v>
      </c>
      <c r="T16" s="143">
        <v>72.12</v>
      </c>
      <c r="U16" s="145">
        <v>72.12</v>
      </c>
      <c r="V16" s="142">
        <v>0</v>
      </c>
      <c r="W16" s="143">
        <v>0</v>
      </c>
      <c r="X16" s="143">
        <v>3.42</v>
      </c>
      <c r="Y16" s="143">
        <v>3.42</v>
      </c>
      <c r="Z16" s="146">
        <v>0.08</v>
      </c>
      <c r="AA16" s="146">
        <v>0.08</v>
      </c>
      <c r="AB16" s="144">
        <v>20.52</v>
      </c>
      <c r="AC16" s="144">
        <v>20.52</v>
      </c>
      <c r="AD16" s="140">
        <v>0.08</v>
      </c>
      <c r="AE16" s="140">
        <v>0.08</v>
      </c>
      <c r="AF16" s="140">
        <v>3.4</v>
      </c>
      <c r="AG16" s="140">
        <v>3.4</v>
      </c>
      <c r="AH16" s="140">
        <v>0.67</v>
      </c>
      <c r="AI16" s="166">
        <v>0.67</v>
      </c>
      <c r="AJ16" s="693">
        <v>440</v>
      </c>
      <c r="AK16" s="618" t="s">
        <v>44</v>
      </c>
    </row>
    <row r="17" spans="1:37" ht="23.25" customHeight="1">
      <c r="A17" s="320" t="s">
        <v>58</v>
      </c>
      <c r="B17" s="78">
        <v>200</v>
      </c>
      <c r="C17" s="108" t="str">
        <f>"200"</f>
        <v>200</v>
      </c>
      <c r="D17" s="136">
        <v>0.18</v>
      </c>
      <c r="E17" s="114">
        <v>0.16</v>
      </c>
      <c r="F17" s="114">
        <v>0.18</v>
      </c>
      <c r="G17" s="114">
        <v>0.16</v>
      </c>
      <c r="H17" s="114">
        <v>27.9</v>
      </c>
      <c r="I17" s="114">
        <v>27.88</v>
      </c>
      <c r="J17" s="114">
        <v>114.6</v>
      </c>
      <c r="K17" s="139">
        <v>114.6</v>
      </c>
      <c r="L17" s="116"/>
      <c r="M17" s="115"/>
      <c r="N17" s="136">
        <v>14.2</v>
      </c>
      <c r="O17" s="114">
        <v>14.18</v>
      </c>
      <c r="P17" s="114">
        <v>2.5</v>
      </c>
      <c r="Q17" s="114">
        <v>2.5</v>
      </c>
      <c r="R17" s="140">
        <v>0.95</v>
      </c>
      <c r="S17" s="140">
        <v>0.95</v>
      </c>
      <c r="T17" s="114">
        <v>4.4000000000000004</v>
      </c>
      <c r="U17" s="139">
        <v>4.4000000000000004</v>
      </c>
      <c r="V17" s="136">
        <v>0</v>
      </c>
      <c r="W17" s="114">
        <v>0</v>
      </c>
      <c r="X17" s="114">
        <v>0.09</v>
      </c>
      <c r="Y17" s="114">
        <v>0.08</v>
      </c>
      <c r="Z17" s="141">
        <v>0.02</v>
      </c>
      <c r="AA17" s="141">
        <v>0.02</v>
      </c>
      <c r="AB17" s="140">
        <v>0.9</v>
      </c>
      <c r="AC17" s="140">
        <v>0.9</v>
      </c>
      <c r="AD17" s="140">
        <v>0</v>
      </c>
      <c r="AE17" s="140">
        <v>0</v>
      </c>
      <c r="AF17" s="140">
        <v>0.8</v>
      </c>
      <c r="AG17" s="140">
        <v>0.8</v>
      </c>
      <c r="AH17" s="140">
        <v>0.1</v>
      </c>
      <c r="AI17" s="166">
        <v>0.1</v>
      </c>
      <c r="AJ17" s="693">
        <v>342</v>
      </c>
      <c r="AK17" s="618" t="s">
        <v>44</v>
      </c>
    </row>
    <row r="18" spans="1:37" ht="18.75">
      <c r="A18" s="320" t="s">
        <v>7</v>
      </c>
      <c r="B18" s="134">
        <v>50</v>
      </c>
      <c r="C18" s="135">
        <v>70</v>
      </c>
      <c r="D18" s="147">
        <v>2.75</v>
      </c>
      <c r="E18" s="148">
        <v>3.43</v>
      </c>
      <c r="F18" s="148">
        <v>0.49</v>
      </c>
      <c r="G18" s="148">
        <v>0.62</v>
      </c>
      <c r="H18" s="148">
        <v>13.89</v>
      </c>
      <c r="I18" s="148">
        <v>17.37</v>
      </c>
      <c r="J18" s="148">
        <v>69.39</v>
      </c>
      <c r="K18" s="149">
        <v>86.73</v>
      </c>
      <c r="L18" s="150">
        <v>2</v>
      </c>
      <c r="M18" s="151">
        <v>3.12</v>
      </c>
      <c r="N18" s="152">
        <v>21.84</v>
      </c>
      <c r="O18" s="153">
        <v>27.3</v>
      </c>
      <c r="P18" s="148">
        <v>15.3</v>
      </c>
      <c r="Q18" s="148">
        <v>18.3</v>
      </c>
      <c r="R18" s="148">
        <v>0.6</v>
      </c>
      <c r="S18" s="148">
        <v>0.9</v>
      </c>
      <c r="T18" s="148">
        <v>2.4300000000000002</v>
      </c>
      <c r="U18" s="149">
        <v>3.04</v>
      </c>
      <c r="V18" s="154">
        <v>0.02</v>
      </c>
      <c r="W18" s="155">
        <v>3.0000000000000001E-3</v>
      </c>
      <c r="X18" s="148">
        <v>0</v>
      </c>
      <c r="Y18" s="148">
        <v>0</v>
      </c>
      <c r="Z18" s="146">
        <v>0.16</v>
      </c>
      <c r="AA18" s="146">
        <v>0.26</v>
      </c>
      <c r="AB18" s="144">
        <v>0.62</v>
      </c>
      <c r="AC18" s="144">
        <v>0.78</v>
      </c>
      <c r="AD18" s="148">
        <v>0</v>
      </c>
      <c r="AE18" s="148">
        <v>0</v>
      </c>
      <c r="AF18" s="153">
        <v>0</v>
      </c>
      <c r="AG18" s="153">
        <v>0</v>
      </c>
      <c r="AH18" s="153">
        <v>15.45</v>
      </c>
      <c r="AI18" s="156">
        <v>20</v>
      </c>
      <c r="AJ18" s="693"/>
      <c r="AK18" s="319"/>
    </row>
    <row r="19" spans="1:37" ht="31.5" customHeight="1">
      <c r="A19" s="62" t="s">
        <v>20</v>
      </c>
      <c r="B19" s="133">
        <v>30</v>
      </c>
      <c r="C19" s="127">
        <v>50</v>
      </c>
      <c r="D19" s="128">
        <v>3</v>
      </c>
      <c r="E19" s="129">
        <v>3.95</v>
      </c>
      <c r="F19" s="129">
        <v>1.1599999999999999</v>
      </c>
      <c r="G19" s="129">
        <v>1.5</v>
      </c>
      <c r="H19" s="129">
        <v>20.56</v>
      </c>
      <c r="I19" s="129">
        <v>24.15</v>
      </c>
      <c r="J19" s="129">
        <v>104.68</v>
      </c>
      <c r="K19" s="130">
        <v>119.45</v>
      </c>
      <c r="L19" s="131">
        <v>2</v>
      </c>
      <c r="M19" s="132">
        <v>2</v>
      </c>
      <c r="N19" s="128">
        <v>9.4</v>
      </c>
      <c r="O19" s="129">
        <v>11.5</v>
      </c>
      <c r="P19" s="129">
        <v>2.5</v>
      </c>
      <c r="Q19" s="129">
        <v>3.5</v>
      </c>
      <c r="R19" s="157">
        <v>0.5</v>
      </c>
      <c r="S19" s="157">
        <v>0.5</v>
      </c>
      <c r="T19" s="129">
        <v>32</v>
      </c>
      <c r="U19" s="130">
        <v>34</v>
      </c>
      <c r="V19" s="128">
        <v>0</v>
      </c>
      <c r="W19" s="129">
        <v>0</v>
      </c>
      <c r="X19" s="129">
        <v>0.7</v>
      </c>
      <c r="Y19" s="129">
        <v>0.7</v>
      </c>
      <c r="Z19" s="158">
        <v>0</v>
      </c>
      <c r="AA19" s="158">
        <v>0</v>
      </c>
      <c r="AB19" s="157">
        <v>0</v>
      </c>
      <c r="AC19" s="157">
        <v>0</v>
      </c>
      <c r="AD19" s="165">
        <v>0</v>
      </c>
      <c r="AE19" s="129">
        <v>0</v>
      </c>
      <c r="AF19" s="129">
        <v>0</v>
      </c>
      <c r="AG19" s="129">
        <v>0</v>
      </c>
      <c r="AH19" s="129">
        <v>12.4</v>
      </c>
      <c r="AI19" s="130">
        <v>15.5</v>
      </c>
      <c r="AJ19" s="777">
        <v>18</v>
      </c>
      <c r="AK19" s="618" t="s">
        <v>42</v>
      </c>
    </row>
    <row r="20" spans="1:37" ht="19.5" thickBot="1">
      <c r="A20" s="526" t="s">
        <v>5</v>
      </c>
      <c r="B20" s="871">
        <f>B14+B15+B16+B17+B18+B19</f>
        <v>810</v>
      </c>
      <c r="C20" s="872">
        <f>C14+C15+C16+C17+C18+C19</f>
        <v>930</v>
      </c>
      <c r="D20" s="873">
        <f t="shared" ref="D20:AI20" si="1">SUM(D14:D19)</f>
        <v>34.659999999999997</v>
      </c>
      <c r="E20" s="874">
        <f t="shared" si="1"/>
        <v>41.169999999999995</v>
      </c>
      <c r="F20" s="874">
        <f t="shared" si="1"/>
        <v>31.46</v>
      </c>
      <c r="G20" s="874">
        <f t="shared" si="1"/>
        <v>38.489999999999995</v>
      </c>
      <c r="H20" s="874">
        <f t="shared" si="1"/>
        <v>103.08999999999999</v>
      </c>
      <c r="I20" s="874">
        <f t="shared" si="1"/>
        <v>118.77000000000001</v>
      </c>
      <c r="J20" s="874">
        <f t="shared" si="1"/>
        <v>836.28</v>
      </c>
      <c r="K20" s="875">
        <f t="shared" si="1"/>
        <v>981.91000000000008</v>
      </c>
      <c r="L20" s="876">
        <f t="shared" si="1"/>
        <v>26.46</v>
      </c>
      <c r="M20" s="877">
        <f t="shared" si="1"/>
        <v>32.19</v>
      </c>
      <c r="N20" s="873">
        <f t="shared" si="1"/>
        <v>206.72</v>
      </c>
      <c r="O20" s="874">
        <f t="shared" si="1"/>
        <v>239.20000000000002</v>
      </c>
      <c r="P20" s="878">
        <f t="shared" si="1"/>
        <v>62.3</v>
      </c>
      <c r="Q20" s="874">
        <f t="shared" si="1"/>
        <v>70.3</v>
      </c>
      <c r="R20" s="879">
        <f t="shared" si="1"/>
        <v>5.1499999999999995</v>
      </c>
      <c r="S20" s="879">
        <f t="shared" si="1"/>
        <v>6.1300000000000008</v>
      </c>
      <c r="T20" s="874">
        <f t="shared" si="1"/>
        <v>211.15</v>
      </c>
      <c r="U20" s="875">
        <f t="shared" si="1"/>
        <v>249.43</v>
      </c>
      <c r="V20" s="873">
        <f t="shared" si="1"/>
        <v>0.02</v>
      </c>
      <c r="W20" s="874">
        <f t="shared" si="1"/>
        <v>3.0000000000000001E-3</v>
      </c>
      <c r="X20" s="874">
        <f t="shared" si="1"/>
        <v>38.210000000000008</v>
      </c>
      <c r="Y20" s="874">
        <f t="shared" si="1"/>
        <v>53.45</v>
      </c>
      <c r="Z20" s="880">
        <f t="shared" si="1"/>
        <v>0.752</v>
      </c>
      <c r="AA20" s="880">
        <f t="shared" si="1"/>
        <v>0.98</v>
      </c>
      <c r="AB20" s="879">
        <f t="shared" si="1"/>
        <v>26.84</v>
      </c>
      <c r="AC20" s="879">
        <f t="shared" si="1"/>
        <v>29.85</v>
      </c>
      <c r="AD20" s="874">
        <f t="shared" si="1"/>
        <v>0.23000000000000004</v>
      </c>
      <c r="AE20" s="874">
        <f t="shared" si="1"/>
        <v>0.33</v>
      </c>
      <c r="AF20" s="879">
        <f t="shared" si="1"/>
        <v>8.06</v>
      </c>
      <c r="AG20" s="879">
        <f t="shared" si="1"/>
        <v>10.06</v>
      </c>
      <c r="AH20" s="879">
        <f t="shared" si="1"/>
        <v>35.559999999999995</v>
      </c>
      <c r="AI20" s="881">
        <f t="shared" si="1"/>
        <v>46.35</v>
      </c>
      <c r="AJ20" s="778"/>
      <c r="AK20" s="577"/>
    </row>
    <row r="21" spans="1:37" ht="19.5" thickBot="1">
      <c r="A21" s="1034" t="s">
        <v>150</v>
      </c>
      <c r="B21" s="1035"/>
      <c r="C21" s="1035"/>
      <c r="D21" s="1035"/>
      <c r="E21" s="1035"/>
      <c r="F21" s="1035"/>
      <c r="G21" s="1035"/>
      <c r="H21" s="1035"/>
      <c r="I21" s="1035"/>
      <c r="J21" s="1035"/>
      <c r="K21" s="1035"/>
      <c r="L21" s="1035"/>
      <c r="M21" s="1035"/>
      <c r="N21" s="1035"/>
      <c r="O21" s="1035"/>
      <c r="P21" s="1035"/>
      <c r="Q21" s="1035"/>
      <c r="R21" s="1035"/>
      <c r="S21" s="1035"/>
      <c r="T21" s="1035"/>
      <c r="U21" s="1035"/>
      <c r="V21" s="1035"/>
      <c r="W21" s="1035"/>
      <c r="X21" s="1035"/>
      <c r="Y21" s="1035"/>
      <c r="Z21" s="1035"/>
      <c r="AA21" s="1035"/>
      <c r="AB21" s="1035"/>
      <c r="AC21" s="1035"/>
      <c r="AD21" s="1035"/>
      <c r="AE21" s="1035"/>
      <c r="AF21" s="1035"/>
      <c r="AG21" s="1035"/>
      <c r="AH21" s="1035"/>
      <c r="AI21" s="1035"/>
      <c r="AJ21" s="1035"/>
      <c r="AK21" s="1036"/>
    </row>
    <row r="22" spans="1:37" ht="23.45" customHeight="1">
      <c r="A22" s="726" t="s">
        <v>95</v>
      </c>
      <c r="B22" s="899">
        <v>100</v>
      </c>
      <c r="C22" s="900">
        <v>100</v>
      </c>
      <c r="D22" s="218">
        <v>1.85</v>
      </c>
      <c r="E22" s="219">
        <v>1.85</v>
      </c>
      <c r="F22" s="219">
        <v>0.62</v>
      </c>
      <c r="G22" s="219">
        <v>0.62</v>
      </c>
      <c r="H22" s="219">
        <v>25.9</v>
      </c>
      <c r="I22" s="219">
        <v>25.9</v>
      </c>
      <c r="J22" s="219">
        <v>113.5</v>
      </c>
      <c r="K22" s="263">
        <v>113.5</v>
      </c>
      <c r="L22" s="882">
        <v>20</v>
      </c>
      <c r="M22" s="883">
        <v>3</v>
      </c>
      <c r="N22" s="218">
        <v>8</v>
      </c>
      <c r="O22" s="219">
        <v>8</v>
      </c>
      <c r="P22" s="906">
        <v>21</v>
      </c>
      <c r="Q22" s="906">
        <v>21</v>
      </c>
      <c r="R22" s="219">
        <v>0.6</v>
      </c>
      <c r="S22" s="219">
        <v>0.6</v>
      </c>
      <c r="T22" s="219">
        <v>28</v>
      </c>
      <c r="U22" s="263">
        <v>28</v>
      </c>
      <c r="V22" s="218">
        <v>0</v>
      </c>
      <c r="W22" s="219">
        <v>0</v>
      </c>
      <c r="X22" s="219">
        <v>0.4</v>
      </c>
      <c r="Y22" s="219">
        <v>0.4</v>
      </c>
      <c r="Z22" s="907">
        <v>0.4</v>
      </c>
      <c r="AA22" s="907">
        <v>0.4</v>
      </c>
      <c r="AB22" s="792">
        <v>1</v>
      </c>
      <c r="AC22" s="792">
        <v>1</v>
      </c>
      <c r="AD22" s="219">
        <v>0.05</v>
      </c>
      <c r="AE22" s="219">
        <v>0.05</v>
      </c>
      <c r="AF22" s="792">
        <v>0.05</v>
      </c>
      <c r="AG22" s="792">
        <v>0.05</v>
      </c>
      <c r="AH22" s="908">
        <v>1</v>
      </c>
      <c r="AI22" s="220">
        <v>1</v>
      </c>
      <c r="AJ22" s="917"/>
      <c r="AK22" s="920"/>
    </row>
    <row r="23" spans="1:37" ht="36.6" customHeight="1">
      <c r="A23" s="409" t="s">
        <v>93</v>
      </c>
      <c r="B23" s="134">
        <v>60</v>
      </c>
      <c r="C23" s="135" t="str">
        <f>"100"</f>
        <v>100</v>
      </c>
      <c r="D23" s="136">
        <v>1.1000000000000001</v>
      </c>
      <c r="E23" s="114">
        <v>1.89</v>
      </c>
      <c r="F23" s="114">
        <v>0.06</v>
      </c>
      <c r="G23" s="114">
        <v>0.12</v>
      </c>
      <c r="H23" s="114">
        <v>11.1</v>
      </c>
      <c r="I23" s="114">
        <v>18.53</v>
      </c>
      <c r="J23" s="114">
        <v>48.5</v>
      </c>
      <c r="K23" s="139">
        <v>80.849999999999994</v>
      </c>
      <c r="L23" s="116">
        <v>16</v>
      </c>
      <c r="M23" s="115">
        <v>16</v>
      </c>
      <c r="N23" s="136">
        <v>19</v>
      </c>
      <c r="O23" s="114">
        <v>31.7</v>
      </c>
      <c r="P23" s="114">
        <v>9.9</v>
      </c>
      <c r="Q23" s="114">
        <v>16.5</v>
      </c>
      <c r="R23" s="114">
        <v>0.5</v>
      </c>
      <c r="S23" s="114">
        <v>0.9</v>
      </c>
      <c r="T23" s="114">
        <v>33.6</v>
      </c>
      <c r="U23" s="139">
        <v>56</v>
      </c>
      <c r="V23" s="136">
        <v>0</v>
      </c>
      <c r="W23" s="114">
        <v>0</v>
      </c>
      <c r="X23" s="114">
        <v>0.24</v>
      </c>
      <c r="Y23" s="114">
        <v>0.36</v>
      </c>
      <c r="Z23" s="141">
        <v>3.5999999999999997E-2</v>
      </c>
      <c r="AA23" s="141">
        <v>0.06</v>
      </c>
      <c r="AB23" s="140">
        <v>2</v>
      </c>
      <c r="AC23" s="140">
        <v>4</v>
      </c>
      <c r="AD23" s="140">
        <v>4.2000000000000003E-2</v>
      </c>
      <c r="AE23" s="140">
        <v>7.0000000000000007E-2</v>
      </c>
      <c r="AF23" s="140">
        <v>2.2999999999999998</v>
      </c>
      <c r="AG23" s="140">
        <v>3.83</v>
      </c>
      <c r="AH23" s="140">
        <v>0.1</v>
      </c>
      <c r="AI23" s="166">
        <v>0.17</v>
      </c>
      <c r="AJ23" s="693">
        <v>24</v>
      </c>
      <c r="AK23" s="618" t="s">
        <v>44</v>
      </c>
    </row>
    <row r="24" spans="1:37" ht="21.6" customHeight="1">
      <c r="A24" s="320" t="s">
        <v>59</v>
      </c>
      <c r="B24" s="78">
        <v>180</v>
      </c>
      <c r="C24" s="135" t="str">
        <f>"200"</f>
        <v>200</v>
      </c>
      <c r="D24" s="147">
        <v>0.81</v>
      </c>
      <c r="E24" s="148">
        <v>0.94</v>
      </c>
      <c r="F24" s="148">
        <v>0.18</v>
      </c>
      <c r="G24" s="148">
        <v>0.18</v>
      </c>
      <c r="H24" s="148">
        <v>16.600000000000001</v>
      </c>
      <c r="I24" s="148">
        <v>18.38</v>
      </c>
      <c r="J24" s="148">
        <v>70.5</v>
      </c>
      <c r="K24" s="149">
        <v>78.3</v>
      </c>
      <c r="L24" s="150"/>
      <c r="M24" s="151"/>
      <c r="N24" s="152">
        <v>12.6</v>
      </c>
      <c r="O24" s="153">
        <v>14</v>
      </c>
      <c r="P24" s="153">
        <v>3.6</v>
      </c>
      <c r="Q24" s="153">
        <v>4</v>
      </c>
      <c r="R24" s="153">
        <v>0.36</v>
      </c>
      <c r="S24" s="153">
        <v>0.4</v>
      </c>
      <c r="T24" s="153">
        <v>12.6</v>
      </c>
      <c r="U24" s="156">
        <v>14</v>
      </c>
      <c r="V24" s="152">
        <v>0</v>
      </c>
      <c r="W24" s="153">
        <v>0</v>
      </c>
      <c r="X24" s="153">
        <v>0.02</v>
      </c>
      <c r="Y24" s="153">
        <v>0.02</v>
      </c>
      <c r="Z24" s="146">
        <v>1.7999999999999999E-2</v>
      </c>
      <c r="AA24" s="146">
        <v>0.02</v>
      </c>
      <c r="AB24" s="144">
        <v>3.6</v>
      </c>
      <c r="AC24" s="144">
        <v>4</v>
      </c>
      <c r="AD24" s="140">
        <v>0.18</v>
      </c>
      <c r="AE24" s="140">
        <v>0.02</v>
      </c>
      <c r="AF24" s="140">
        <v>1.8</v>
      </c>
      <c r="AG24" s="140">
        <v>2</v>
      </c>
      <c r="AH24" s="140">
        <v>0</v>
      </c>
      <c r="AI24" s="166">
        <v>0</v>
      </c>
      <c r="AJ24" s="693">
        <v>389</v>
      </c>
      <c r="AK24" s="618" t="s">
        <v>44</v>
      </c>
    </row>
    <row r="25" spans="1:37" ht="35.25" customHeight="1">
      <c r="A25" s="62" t="s">
        <v>20</v>
      </c>
      <c r="B25" s="133">
        <v>20</v>
      </c>
      <c r="C25" s="127">
        <v>50</v>
      </c>
      <c r="D25" s="128">
        <v>3</v>
      </c>
      <c r="E25" s="129">
        <v>3.95</v>
      </c>
      <c r="F25" s="129">
        <v>1.1599999999999999</v>
      </c>
      <c r="G25" s="129">
        <v>1.5</v>
      </c>
      <c r="H25" s="129">
        <v>20.56</v>
      </c>
      <c r="I25" s="129">
        <v>24.15</v>
      </c>
      <c r="J25" s="129">
        <v>104.68</v>
      </c>
      <c r="K25" s="130">
        <v>119.45</v>
      </c>
      <c r="L25" s="131">
        <v>2</v>
      </c>
      <c r="M25" s="132">
        <v>2</v>
      </c>
      <c r="N25" s="128">
        <v>9.4</v>
      </c>
      <c r="O25" s="129">
        <v>11.5</v>
      </c>
      <c r="P25" s="129">
        <v>2.5</v>
      </c>
      <c r="Q25" s="129">
        <v>3.5</v>
      </c>
      <c r="R25" s="129">
        <v>0.5</v>
      </c>
      <c r="S25" s="129">
        <v>0.5</v>
      </c>
      <c r="T25" s="129">
        <v>33.6</v>
      </c>
      <c r="U25" s="130">
        <v>42</v>
      </c>
      <c r="V25" s="128">
        <v>0</v>
      </c>
      <c r="W25" s="129">
        <v>0</v>
      </c>
      <c r="X25" s="129">
        <v>0.7</v>
      </c>
      <c r="Y25" s="129">
        <v>0.7</v>
      </c>
      <c r="Z25" s="158">
        <v>0</v>
      </c>
      <c r="AA25" s="158">
        <v>0</v>
      </c>
      <c r="AB25" s="157">
        <v>0</v>
      </c>
      <c r="AC25" s="157">
        <v>0</v>
      </c>
      <c r="AD25" s="157">
        <v>0</v>
      </c>
      <c r="AE25" s="157">
        <v>0</v>
      </c>
      <c r="AF25" s="157">
        <v>0</v>
      </c>
      <c r="AG25" s="157">
        <v>0</v>
      </c>
      <c r="AH25" s="157">
        <v>12.4</v>
      </c>
      <c r="AI25" s="169">
        <v>15.5</v>
      </c>
      <c r="AJ25" s="777">
        <v>18</v>
      </c>
      <c r="AK25" s="618" t="s">
        <v>42</v>
      </c>
    </row>
    <row r="26" spans="1:37" ht="18.75">
      <c r="A26" s="177" t="s">
        <v>5</v>
      </c>
      <c r="B26" s="483">
        <f>B22+B23+B24+B25</f>
        <v>360</v>
      </c>
      <c r="C26" s="484">
        <f>C22+C23+C24+C25</f>
        <v>450</v>
      </c>
      <c r="D26" s="159">
        <f t="shared" ref="D26:AC26" si="2">SUM(D22:D25)</f>
        <v>6.76</v>
      </c>
      <c r="E26" s="137">
        <f t="shared" si="2"/>
        <v>8.629999999999999</v>
      </c>
      <c r="F26" s="137">
        <f t="shared" si="2"/>
        <v>2.0199999999999996</v>
      </c>
      <c r="G26" s="137">
        <f t="shared" si="2"/>
        <v>2.42</v>
      </c>
      <c r="H26" s="137">
        <f t="shared" si="2"/>
        <v>74.16</v>
      </c>
      <c r="I26" s="137">
        <f t="shared" si="2"/>
        <v>86.960000000000008</v>
      </c>
      <c r="J26" s="137">
        <f t="shared" si="2"/>
        <v>337.18</v>
      </c>
      <c r="K26" s="138">
        <f t="shared" si="2"/>
        <v>392.09999999999997</v>
      </c>
      <c r="L26" s="160">
        <f t="shared" si="2"/>
        <v>38</v>
      </c>
      <c r="M26" s="161">
        <f t="shared" si="2"/>
        <v>21</v>
      </c>
      <c r="N26" s="159">
        <f t="shared" si="2"/>
        <v>49</v>
      </c>
      <c r="O26" s="137">
        <f t="shared" si="2"/>
        <v>65.2</v>
      </c>
      <c r="P26" s="137">
        <f t="shared" si="2"/>
        <v>37</v>
      </c>
      <c r="Q26" s="137">
        <f t="shared" si="2"/>
        <v>45</v>
      </c>
      <c r="R26" s="137">
        <f t="shared" si="2"/>
        <v>1.96</v>
      </c>
      <c r="S26" s="137">
        <f t="shared" si="2"/>
        <v>2.4</v>
      </c>
      <c r="T26" s="137">
        <f t="shared" si="2"/>
        <v>107.80000000000001</v>
      </c>
      <c r="U26" s="138">
        <f t="shared" si="2"/>
        <v>140</v>
      </c>
      <c r="V26" s="159">
        <f t="shared" si="2"/>
        <v>0</v>
      </c>
      <c r="W26" s="137">
        <f t="shared" si="2"/>
        <v>0</v>
      </c>
      <c r="X26" s="137">
        <f t="shared" si="2"/>
        <v>1.3599999999999999</v>
      </c>
      <c r="Y26" s="137">
        <f t="shared" si="2"/>
        <v>1.48</v>
      </c>
      <c r="Z26" s="168">
        <f t="shared" si="2"/>
        <v>0.45400000000000001</v>
      </c>
      <c r="AA26" s="168">
        <f t="shared" si="2"/>
        <v>0.48000000000000004</v>
      </c>
      <c r="AB26" s="167">
        <f t="shared" si="2"/>
        <v>6.6</v>
      </c>
      <c r="AC26" s="167">
        <f t="shared" si="2"/>
        <v>9</v>
      </c>
      <c r="AD26" s="137">
        <f t="shared" ref="AD26:AI26" si="3">SUM(AD22:AD25)</f>
        <v>0.27200000000000002</v>
      </c>
      <c r="AE26" s="137">
        <f t="shared" si="3"/>
        <v>0.14000000000000001</v>
      </c>
      <c r="AF26" s="170">
        <f t="shared" si="3"/>
        <v>4.1499999999999995</v>
      </c>
      <c r="AG26" s="170">
        <f t="shared" si="3"/>
        <v>5.88</v>
      </c>
      <c r="AH26" s="170">
        <f t="shared" si="3"/>
        <v>13.5</v>
      </c>
      <c r="AI26" s="171">
        <f t="shared" si="3"/>
        <v>16.670000000000002</v>
      </c>
      <c r="AJ26" s="693"/>
      <c r="AK26" s="319"/>
    </row>
    <row r="27" spans="1:37" ht="19.5" thickBot="1">
      <c r="A27" s="177" t="s">
        <v>6</v>
      </c>
      <c r="B27" s="901"/>
      <c r="C27" s="902"/>
      <c r="D27" s="903">
        <f>D12+D20+D26</f>
        <v>71.22</v>
      </c>
      <c r="E27" s="904">
        <f>E26+E20+E12</f>
        <v>79.599999999999994</v>
      </c>
      <c r="F27" s="904">
        <f>F12+F20+F26</f>
        <v>61.480000000000004</v>
      </c>
      <c r="G27" s="904">
        <f>G26+G20+G12</f>
        <v>68.91</v>
      </c>
      <c r="H27" s="904">
        <f>H12+H20+H26</f>
        <v>244.45</v>
      </c>
      <c r="I27" s="904">
        <f>I26+I20+I12</f>
        <v>272.93</v>
      </c>
      <c r="J27" s="904">
        <f>J12+J20+J26</f>
        <v>1813.56</v>
      </c>
      <c r="K27" s="905">
        <f>K26+K20+K12</f>
        <v>2014.11</v>
      </c>
      <c r="L27" s="172"/>
      <c r="M27" s="173"/>
      <c r="N27" s="903">
        <f t="shared" ref="N27:AC27" si="4">N26+N20+N12</f>
        <v>458.41999999999996</v>
      </c>
      <c r="O27" s="904">
        <f t="shared" si="4"/>
        <v>507.1</v>
      </c>
      <c r="P27" s="904">
        <f t="shared" si="4"/>
        <v>142.1</v>
      </c>
      <c r="Q27" s="904">
        <f t="shared" si="4"/>
        <v>158.1</v>
      </c>
      <c r="R27" s="904">
        <f t="shared" si="4"/>
        <v>12.209999999999999</v>
      </c>
      <c r="S27" s="904">
        <f t="shared" si="4"/>
        <v>13.63</v>
      </c>
      <c r="T27" s="904">
        <f t="shared" si="4"/>
        <v>771.25</v>
      </c>
      <c r="U27" s="905">
        <f t="shared" si="4"/>
        <v>841.73</v>
      </c>
      <c r="V27" s="903">
        <f t="shared" si="4"/>
        <v>31.319999999999997</v>
      </c>
      <c r="W27" s="904">
        <f t="shared" si="4"/>
        <v>31.302999999999997</v>
      </c>
      <c r="X27" s="904">
        <f t="shared" si="4"/>
        <v>42.070000000000007</v>
      </c>
      <c r="Y27" s="904">
        <f t="shared" si="4"/>
        <v>57.43</v>
      </c>
      <c r="Z27" s="909">
        <f t="shared" si="4"/>
        <v>1.506</v>
      </c>
      <c r="AA27" s="909">
        <f t="shared" si="4"/>
        <v>1.76</v>
      </c>
      <c r="AB27" s="910">
        <f t="shared" si="4"/>
        <v>33.94</v>
      </c>
      <c r="AC27" s="910">
        <f t="shared" si="4"/>
        <v>39.35</v>
      </c>
      <c r="AD27" s="904">
        <f>SUM(AD12,AD20,AD26)</f>
        <v>1.302</v>
      </c>
      <c r="AE27" s="904">
        <v>1.1000000000000001</v>
      </c>
      <c r="AF27" s="911">
        <f>AF12+AF20+AF26</f>
        <v>50.91</v>
      </c>
      <c r="AG27" s="911">
        <f>AG12+AG20+AG26</f>
        <v>54.64</v>
      </c>
      <c r="AH27" s="912">
        <v>82.78</v>
      </c>
      <c r="AI27" s="913">
        <v>105.38</v>
      </c>
      <c r="AJ27" s="778"/>
      <c r="AK27" s="780"/>
    </row>
    <row r="28" spans="1:37"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1:37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</row>
  </sheetData>
  <mergeCells count="26">
    <mergeCell ref="AF5:AG5"/>
    <mergeCell ref="N5:O5"/>
    <mergeCell ref="P5:Q5"/>
    <mergeCell ref="R5:S5"/>
    <mergeCell ref="AB5:AC5"/>
    <mergeCell ref="N4:U4"/>
    <mergeCell ref="J3:S3"/>
    <mergeCell ref="V4:AI4"/>
    <mergeCell ref="AD5:AE5"/>
    <mergeCell ref="L4:M5"/>
    <mergeCell ref="B4:C5"/>
    <mergeCell ref="D4:E5"/>
    <mergeCell ref="F4:G5"/>
    <mergeCell ref="H4:I5"/>
    <mergeCell ref="J4:K5"/>
    <mergeCell ref="Z5:AA5"/>
    <mergeCell ref="A7:AK7"/>
    <mergeCell ref="A13:AK13"/>
    <mergeCell ref="A21:AK21"/>
    <mergeCell ref="T5:U5"/>
    <mergeCell ref="V5:W5"/>
    <mergeCell ref="X5:Y5"/>
    <mergeCell ref="A4:A6"/>
    <mergeCell ref="AK4:AK6"/>
    <mergeCell ref="AJ4:AJ6"/>
    <mergeCell ref="AH5:AI5"/>
  </mergeCells>
  <pageMargins left="0.11811023622047245" right="0.11811023622047245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</vt:lpstr>
      <vt:lpstr>2.</vt:lpstr>
      <vt:lpstr>3.</vt:lpstr>
      <vt:lpstr>4.</vt:lpstr>
      <vt:lpstr>5.</vt:lpstr>
      <vt:lpstr>6</vt:lpstr>
      <vt:lpstr>7</vt:lpstr>
      <vt:lpstr>8</vt:lpstr>
      <vt:lpstr>9</vt:lpstr>
      <vt:lpstr>10</vt:lpstr>
      <vt:lpstr>итого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Ольга</cp:lastModifiedBy>
  <cp:lastPrinted>2021-09-04T14:43:59Z</cp:lastPrinted>
  <dcterms:created xsi:type="dcterms:W3CDTF">2002-09-22T07:35:02Z</dcterms:created>
  <dcterms:modified xsi:type="dcterms:W3CDTF">2021-10-08T08:54:39Z</dcterms:modified>
</cp:coreProperties>
</file>